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aaa\aa_semesterweiseLehre\2015_SS_WWU-Münster\Buch-ArchäoStatistik\Buch-2019_Daten\"/>
    </mc:Choice>
  </mc:AlternateContent>
  <xr:revisionPtr revIDLastSave="0" documentId="13_ncr:1_{50B7BA0A-7C0A-4987-A067-8FBC653AB6FC}" xr6:coauthVersionLast="44" xr6:coauthVersionMax="44" xr10:uidLastSave="{00000000-0000-0000-0000-000000000000}"/>
  <bookViews>
    <workbookView xWindow="1950" yWindow="1365" windowWidth="23520" windowHeight="14235" xr2:uid="{00000000-000D-0000-FFFF-FFFF00000000}"/>
  </bookViews>
  <sheets>
    <sheet name="2x2" sheetId="1" r:id="rId1"/>
    <sheet name="2x3" sheetId="2" r:id="rId2"/>
    <sheet name="2x4" sheetId="3" r:id="rId3"/>
    <sheet name="2x5" sheetId="6" r:id="rId4"/>
    <sheet name="2x6" sheetId="5" r:id="rId5"/>
    <sheet name="2x7" sheetId="4" r:id="rId6"/>
    <sheet name="3x3" sheetId="7" r:id="rId7"/>
    <sheet name="3x4" sheetId="8" r:id="rId8"/>
    <sheet name="3x5" sheetId="9" r:id="rId9"/>
    <sheet name="3x6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5" l="1"/>
  <c r="E5" i="5"/>
  <c r="J3" i="4"/>
  <c r="E5" i="4"/>
  <c r="H5" i="4"/>
  <c r="H3" i="9"/>
  <c r="F6" i="9"/>
  <c r="B6" i="8"/>
  <c r="B15" i="8" s="1"/>
  <c r="B20" i="8" s="1"/>
  <c r="G2" i="8"/>
  <c r="G3" i="8"/>
  <c r="G4" i="8"/>
  <c r="G6" i="8"/>
  <c r="B6" i="7"/>
  <c r="F4" i="7"/>
  <c r="B5" i="6"/>
  <c r="H2" i="6"/>
  <c r="H5" i="6"/>
  <c r="H3" i="6"/>
  <c r="B5" i="3"/>
  <c r="G3" i="3"/>
  <c r="G2" i="3"/>
  <c r="G5" i="3" s="1"/>
  <c r="F3" i="2"/>
  <c r="F2" i="2"/>
  <c r="F5" i="2"/>
  <c r="D5" i="2"/>
  <c r="D13" i="2" s="1"/>
  <c r="D18" i="2" s="1"/>
  <c r="D12" i="2"/>
  <c r="D17" i="2" s="1"/>
  <c r="I29" i="10"/>
  <c r="I28" i="10"/>
  <c r="I27" i="10"/>
  <c r="H29" i="9"/>
  <c r="H28" i="9"/>
  <c r="H27" i="9"/>
  <c r="G29" i="8"/>
  <c r="G28" i="8"/>
  <c r="G27" i="8"/>
  <c r="F29" i="7"/>
  <c r="F28" i="7"/>
  <c r="F27" i="7"/>
  <c r="H27" i="6"/>
  <c r="H26" i="6"/>
  <c r="H25" i="6"/>
  <c r="I27" i="5"/>
  <c r="I26" i="5"/>
  <c r="I25" i="5"/>
  <c r="J27" i="4"/>
  <c r="J26" i="4"/>
  <c r="J25" i="4"/>
  <c r="G27" i="3"/>
  <c r="G26" i="3"/>
  <c r="G25" i="3"/>
  <c r="F27" i="2"/>
  <c r="F26" i="2"/>
  <c r="F25" i="2"/>
  <c r="E27" i="1"/>
  <c r="E26" i="1"/>
  <c r="E25" i="1"/>
  <c r="E3" i="1"/>
  <c r="E2" i="1"/>
  <c r="E5" i="1"/>
  <c r="B5" i="1"/>
  <c r="B12" i="1" s="1"/>
  <c r="C5" i="1"/>
  <c r="C13" i="1" s="1"/>
  <c r="C18" i="1" s="1"/>
  <c r="B5" i="2"/>
  <c r="B12" i="2" s="1"/>
  <c r="C5" i="2"/>
  <c r="C13" i="2" s="1"/>
  <c r="C18" i="2" s="1"/>
  <c r="C12" i="2"/>
  <c r="C17" i="2" s="1"/>
  <c r="C5" i="3"/>
  <c r="D5" i="3"/>
  <c r="E5" i="3"/>
  <c r="E12" i="3" s="1"/>
  <c r="E17" i="3" s="1"/>
  <c r="C5" i="6"/>
  <c r="D5" i="6"/>
  <c r="D12" i="6" s="1"/>
  <c r="E5" i="6"/>
  <c r="E12" i="6" s="1"/>
  <c r="E17" i="6" s="1"/>
  <c r="F5" i="6"/>
  <c r="F12" i="6" s="1"/>
  <c r="F17" i="6" s="1"/>
  <c r="I3" i="5"/>
  <c r="I5" i="5"/>
  <c r="E12" i="5" s="1"/>
  <c r="E17" i="5" s="1"/>
  <c r="B5" i="5"/>
  <c r="B13" i="5" s="1"/>
  <c r="B18" i="5" s="1"/>
  <c r="B12" i="5"/>
  <c r="C5" i="5"/>
  <c r="C13" i="5"/>
  <c r="C18" i="5" s="1"/>
  <c r="D5" i="5"/>
  <c r="D12" i="5" s="1"/>
  <c r="F5" i="5"/>
  <c r="F13" i="5" s="1"/>
  <c r="F18" i="5" s="1"/>
  <c r="F12" i="5"/>
  <c r="F17" i="5" s="1"/>
  <c r="G5" i="5"/>
  <c r="G12" i="5" s="1"/>
  <c r="G17" i="5" s="1"/>
  <c r="J2" i="4"/>
  <c r="B5" i="4"/>
  <c r="C5" i="4"/>
  <c r="D5" i="4"/>
  <c r="F5" i="4"/>
  <c r="G5" i="4"/>
  <c r="F2" i="7"/>
  <c r="F3" i="7"/>
  <c r="F6" i="7" s="1"/>
  <c r="C6" i="7"/>
  <c r="C15" i="7" s="1"/>
  <c r="C20" i="7" s="1"/>
  <c r="D6" i="7"/>
  <c r="D15" i="7" s="1"/>
  <c r="D20" i="7" s="1"/>
  <c r="C6" i="8"/>
  <c r="C13" i="8" s="1"/>
  <c r="D6" i="8"/>
  <c r="D13" i="8"/>
  <c r="D18" i="8" s="1"/>
  <c r="E6" i="8"/>
  <c r="E15" i="8" s="1"/>
  <c r="E20" i="8" s="1"/>
  <c r="E14" i="8"/>
  <c r="E19" i="8" s="1"/>
  <c r="H2" i="9"/>
  <c r="H6" i="9"/>
  <c r="C14" i="9" s="1"/>
  <c r="C19" i="9" s="1"/>
  <c r="H4" i="9"/>
  <c r="B6" i="9"/>
  <c r="B15" i="9" s="1"/>
  <c r="B20" i="9" s="1"/>
  <c r="C6" i="9"/>
  <c r="D6" i="9"/>
  <c r="E6" i="9"/>
  <c r="E15" i="9" s="1"/>
  <c r="E20" i="9" s="1"/>
  <c r="I2" i="10"/>
  <c r="I3" i="10"/>
  <c r="I6" i="10" s="1"/>
  <c r="I4" i="10"/>
  <c r="B6" i="10"/>
  <c r="C6" i="10"/>
  <c r="D6" i="10"/>
  <c r="D14" i="10" s="1"/>
  <c r="D19" i="10" s="1"/>
  <c r="E6" i="10"/>
  <c r="F6" i="10"/>
  <c r="F15" i="10" s="1"/>
  <c r="F20" i="10" s="1"/>
  <c r="G6" i="10"/>
  <c r="G14" i="10" s="1"/>
  <c r="G19" i="10" s="1"/>
  <c r="B12" i="6"/>
  <c r="B17" i="5"/>
  <c r="C12" i="6"/>
  <c r="C17" i="6"/>
  <c r="B13" i="2"/>
  <c r="B18" i="2" s="1"/>
  <c r="E13" i="8"/>
  <c r="E18" i="8" s="1"/>
  <c r="B14" i="8"/>
  <c r="B19" i="8"/>
  <c r="C12" i="5"/>
  <c r="C17" i="5" s="1"/>
  <c r="E13" i="6"/>
  <c r="E18" i="6" s="1"/>
  <c r="C13" i="6"/>
  <c r="C18" i="6"/>
  <c r="D15" i="8"/>
  <c r="D20" i="8" s="1"/>
  <c r="B13" i="8"/>
  <c r="D14" i="8"/>
  <c r="D19" i="8" s="1"/>
  <c r="D13" i="6"/>
  <c r="D18" i="6" s="1"/>
  <c r="B13" i="6"/>
  <c r="B18" i="6"/>
  <c r="E13" i="5"/>
  <c r="E18" i="5"/>
  <c r="B17" i="6"/>
  <c r="B18" i="8"/>
  <c r="D17" i="5" l="1"/>
  <c r="E13" i="3"/>
  <c r="E18" i="3" s="1"/>
  <c r="B13" i="3"/>
  <c r="B18" i="3" s="1"/>
  <c r="B12" i="3"/>
  <c r="D13" i="3"/>
  <c r="D18" i="3" s="1"/>
  <c r="D17" i="6"/>
  <c r="H20" i="6" s="1"/>
  <c r="H21" i="6"/>
  <c r="C13" i="10"/>
  <c r="C18" i="10" s="1"/>
  <c r="C18" i="8"/>
  <c r="C13" i="4"/>
  <c r="C18" i="4" s="1"/>
  <c r="B17" i="1"/>
  <c r="E21" i="1"/>
  <c r="F21" i="2"/>
  <c r="B17" i="2"/>
  <c r="F20" i="2" s="1"/>
  <c r="D12" i="3"/>
  <c r="D17" i="3" s="1"/>
  <c r="G12" i="4"/>
  <c r="G17" i="4" s="1"/>
  <c r="B13" i="10"/>
  <c r="B15" i="10"/>
  <c r="B20" i="10" s="1"/>
  <c r="E14" i="10"/>
  <c r="E19" i="10" s="1"/>
  <c r="C14" i="10"/>
  <c r="C19" i="10" s="1"/>
  <c r="D13" i="10"/>
  <c r="D18" i="10" s="1"/>
  <c r="E15" i="10"/>
  <c r="E20" i="10" s="1"/>
  <c r="D15" i="10"/>
  <c r="D20" i="10" s="1"/>
  <c r="E13" i="10"/>
  <c r="E18" i="10" s="1"/>
  <c r="B15" i="7"/>
  <c r="B20" i="7" s="1"/>
  <c r="B14" i="7"/>
  <c r="B19" i="7" s="1"/>
  <c r="D13" i="7"/>
  <c r="D18" i="7" s="1"/>
  <c r="B13" i="7"/>
  <c r="C13" i="3"/>
  <c r="C18" i="3" s="1"/>
  <c r="G13" i="4"/>
  <c r="G18" i="4" s="1"/>
  <c r="G13" i="5"/>
  <c r="G18" i="5" s="1"/>
  <c r="B14" i="10"/>
  <c r="B19" i="10" s="1"/>
  <c r="E14" i="9"/>
  <c r="E19" i="9" s="1"/>
  <c r="D14" i="9"/>
  <c r="D19" i="9" s="1"/>
  <c r="C13" i="7"/>
  <c r="C18" i="7" s="1"/>
  <c r="G13" i="10"/>
  <c r="G18" i="10" s="1"/>
  <c r="F13" i="9"/>
  <c r="F18" i="9" s="1"/>
  <c r="B13" i="9"/>
  <c r="C12" i="4"/>
  <c r="C17" i="4" s="1"/>
  <c r="C14" i="8"/>
  <c r="C19" i="8" s="1"/>
  <c r="G22" i="8" s="1"/>
  <c r="C15" i="10"/>
  <c r="C20" i="10" s="1"/>
  <c r="B14" i="9"/>
  <c r="B19" i="9" s="1"/>
  <c r="F13" i="6"/>
  <c r="F18" i="6" s="1"/>
  <c r="D14" i="7"/>
  <c r="D19" i="7" s="1"/>
  <c r="B13" i="1"/>
  <c r="B18" i="1" s="1"/>
  <c r="G15" i="10"/>
  <c r="G20" i="10" s="1"/>
  <c r="C14" i="7"/>
  <c r="C19" i="7" s="1"/>
  <c r="C12" i="3"/>
  <c r="C17" i="3" s="1"/>
  <c r="C12" i="1"/>
  <c r="C17" i="1" s="1"/>
  <c r="C15" i="9"/>
  <c r="C20" i="9" s="1"/>
  <c r="D13" i="5"/>
  <c r="D18" i="5" s="1"/>
  <c r="I20" i="5" s="1"/>
  <c r="J5" i="4"/>
  <c r="C15" i="8"/>
  <c r="C20" i="8" s="1"/>
  <c r="F13" i="10"/>
  <c r="F18" i="10" s="1"/>
  <c r="D15" i="9"/>
  <c r="D20" i="9" s="1"/>
  <c r="E13" i="9"/>
  <c r="E18" i="9" s="1"/>
  <c r="F14" i="10"/>
  <c r="F19" i="10" s="1"/>
  <c r="F14" i="9"/>
  <c r="F19" i="9" s="1"/>
  <c r="D13" i="9"/>
  <c r="D18" i="9" s="1"/>
  <c r="F15" i="9"/>
  <c r="F20" i="9" s="1"/>
  <c r="C13" i="9"/>
  <c r="C18" i="9" s="1"/>
  <c r="G23" i="8" l="1"/>
  <c r="H23" i="9"/>
  <c r="B18" i="9"/>
  <c r="H22" i="9" s="1"/>
  <c r="F12" i="4"/>
  <c r="F17" i="4" s="1"/>
  <c r="E12" i="4"/>
  <c r="E17" i="4" s="1"/>
  <c r="F13" i="4"/>
  <c r="F18" i="4" s="1"/>
  <c r="D12" i="4"/>
  <c r="D17" i="4" s="1"/>
  <c r="E13" i="4"/>
  <c r="E18" i="4" s="1"/>
  <c r="B13" i="4"/>
  <c r="B18" i="4" s="1"/>
  <c r="H13" i="4"/>
  <c r="H18" i="4" s="1"/>
  <c r="H12" i="4"/>
  <c r="H17" i="4" s="1"/>
  <c r="D13" i="4"/>
  <c r="D18" i="4" s="1"/>
  <c r="F23" i="7"/>
  <c r="B18" i="7"/>
  <c r="F22" i="7" s="1"/>
  <c r="B12" i="4"/>
  <c r="B18" i="10"/>
  <c r="I22" i="10" s="1"/>
  <c r="I23" i="10"/>
  <c r="E20" i="1"/>
  <c r="G21" i="3"/>
  <c r="B17" i="3"/>
  <c r="G20" i="3" s="1"/>
  <c r="I21" i="5"/>
  <c r="B17" i="4" l="1"/>
  <c r="J20" i="4" s="1"/>
  <c r="J21" i="4"/>
</calcChain>
</file>

<file path=xl/sharedStrings.xml><?xml version="1.0" encoding="utf-8"?>
<sst xmlns="http://schemas.openxmlformats.org/spreadsheetml/2006/main" count="231" uniqueCount="45">
  <si>
    <t>(beobachtet - erwartet) quadriert / erwartet</t>
  </si>
  <si>
    <t>A</t>
  </si>
  <si>
    <t>B</t>
  </si>
  <si>
    <t>C</t>
  </si>
  <si>
    <t>Chi-Quadrat Einzelzellen:</t>
  </si>
  <si>
    <t>D</t>
  </si>
  <si>
    <t>Grenzwert zu alpha = 0,01 u. Freiheitsgrad 8</t>
  </si>
  <si>
    <t>Mehrfeldertafel mit beobachteten Häufigkeiten,</t>
  </si>
  <si>
    <t>Ausweg ggf.: siehe "Korrektur von Yates"</t>
  </si>
  <si>
    <t>Chi-Quadrat:</t>
  </si>
  <si>
    <t>dazu die Zeilensummen, Spaltensummen,</t>
  </si>
  <si>
    <t>E</t>
  </si>
  <si>
    <t>Erwartungswerte:</t>
  </si>
  <si>
    <t>Freiheitsgrade:</t>
  </si>
  <si>
    <t>Grenzwert zu alpha = 0,001 u. Freiheitsgrad 4</t>
  </si>
  <si>
    <t>jeweils Zeilensumme * Spaltensumme / Gesamtsumme</t>
  </si>
  <si>
    <t>und die Gesamthäufigkeit</t>
  </si>
  <si>
    <t xml:space="preserve">C </t>
  </si>
  <si>
    <t>Der kleinste Erwartungswert sollte mindestens 5 betragen.</t>
  </si>
  <si>
    <t>F</t>
  </si>
  <si>
    <t>G</t>
  </si>
  <si>
    <t>Grenzwert zu alpha = 0,001 u. Freiheitsgrad 8</t>
  </si>
  <si>
    <t>und die Gesamthõufigkeit</t>
  </si>
  <si>
    <t>Grenzwert zu alpha = 0,001 u. Freiheitsgrad 3</t>
  </si>
  <si>
    <t>Grenzwert zu alpha = 0,001 u. Freiheitsgrad 6</t>
  </si>
  <si>
    <t>Grenzwert zu alpha = 0,01 u. Freiheitsgrad 3</t>
  </si>
  <si>
    <t>Grenzwert zu alpha = 0,01 u. Freiheitsgrad 4</t>
  </si>
  <si>
    <t>Grenzwert zu alpha = 0,01 u. Freiheitsgrad 6</t>
  </si>
  <si>
    <t>Grenzwert zu alpha = 0,05 u. Freiheitsgrad 3</t>
  </si>
  <si>
    <t>Grenzwert zu alpha = 0,05 u. Freiheitsgrad 4</t>
  </si>
  <si>
    <t>Grenzwert zu alpha = 0,001 u. Freiheitsgrad 1</t>
  </si>
  <si>
    <t>Grenzwert zu alpha = 0,001 u. Freiheitsgrad 2</t>
  </si>
  <si>
    <t>Grenzwert zu alpha = 0,01 u. Freiheitsgrad 1</t>
  </si>
  <si>
    <t>Grenzwert zu alpha = 0,01 u. Freiheitsgrad 2</t>
  </si>
  <si>
    <t>Grenzwert zu alpha = 0,05 u. Freiheitsgrad 1</t>
  </si>
  <si>
    <t>Grenzwert zu alpha = 0,05 u. Freiheitsgrad 2</t>
  </si>
  <si>
    <t>Grenzwert zu alpha = 0,05 u. Freiheitsgrad 6</t>
  </si>
  <si>
    <t>Grenzwert zu alpha = 0,05 u. Freiheitsgrad 8</t>
  </si>
  <si>
    <t>probability</t>
  </si>
  <si>
    <t>Vierfeldertafel mit beobachteten Häufigkeiten,</t>
  </si>
  <si>
    <t>x</t>
  </si>
  <si>
    <t>y</t>
  </si>
  <si>
    <t>z</t>
  </si>
  <si>
    <t>Zahl der Zeilen minus 1 x Zahl der Spalten minus 1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</si>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</sst>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\ [$DM-407]"/>
    <numFmt numFmtId="165" formatCode="#,##0.0"/>
    <numFmt numFmtId="166" formatCode="0.0000"/>
    <numFmt numFmtId="167" formatCode="0.000"/>
    <numFmt numFmtId="168" formatCode="0.0"/>
  </numFmts>
  <fonts count="7" x14ac:knownFonts="1">
    <font>
      <sz val="10"/>
      <name val="Arial"/>
    </font>
    <font>
      <b/>
      <sz val="18"/>
      <name val="Arial"/>
    </font>
    <font>
      <b/>
      <sz val="12"/>
      <name val="Arial"/>
    </font>
    <font>
      <b/>
      <sz val="10"/>
      <name val="Arial"/>
    </font>
    <font>
      <b/>
      <sz val="10"/>
      <color indexed="9"/>
      <name val="Arial"/>
    </font>
    <font>
      <i/>
      <sz val="10"/>
      <color indexed="9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/>
    <xf numFmtId="2" fontId="6" fillId="0" borderId="0"/>
    <xf numFmtId="14" fontId="6" fillId="0" borderId="0"/>
    <xf numFmtId="0" fontId="6" fillId="0" borderId="1"/>
    <xf numFmtId="3" fontId="6" fillId="0" borderId="0"/>
    <xf numFmtId="0" fontId="1" fillId="0" borderId="0"/>
    <xf numFmtId="0" fontId="2" fillId="0" borderId="0"/>
    <xf numFmtId="164" fontId="6" fillId="0" borderId="0"/>
  </cellStyleXfs>
  <cellXfs count="16">
    <xf numFmtId="0" fontId="0" fillId="0" borderId="0" xfId="0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7" fontId="4" fillId="0" borderId="0" xfId="0" applyNumberFormat="1" applyFont="1"/>
    <xf numFmtId="168" fontId="0" fillId="0" borderId="0" xfId="0" applyNumberFormat="1"/>
    <xf numFmtId="1" fontId="0" fillId="0" borderId="0" xfId="0" applyNumberFormat="1"/>
    <xf numFmtId="0" fontId="3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7" fontId="5" fillId="0" borderId="0" xfId="0" applyNumberFormat="1" applyFont="1"/>
    <xf numFmtId="3" fontId="0" fillId="2" borderId="0" xfId="0" applyNumberFormat="1" applyFill="1"/>
    <xf numFmtId="0" fontId="0" fillId="2" borderId="0" xfId="0" applyFill="1"/>
    <xf numFmtId="0" fontId="0" fillId="0" borderId="0" xfId="0" applyFill="1"/>
    <xf numFmtId="0" fontId="6" fillId="2" borderId="0" xfId="0" applyFont="1" applyFill="1"/>
  </cellXfs>
  <cellStyles count="8">
    <cellStyle name="Angeben" xfId="1" xr:uid="{00000000-0005-0000-0000-000000000000}"/>
    <cellStyle name="Datum" xfId="2" xr:uid="{00000000-0005-0000-0000-000001000000}"/>
    <cellStyle name="Gesamt" xfId="3" xr:uid="{00000000-0005-0000-0000-000002000000}"/>
    <cellStyle name="Komma0" xfId="4" xr:uid="{00000000-0005-0000-0000-000003000000}"/>
    <cellStyle name="Standard" xfId="0" builtinId="0"/>
    <cellStyle name="Titel 1" xfId="5" xr:uid="{00000000-0005-0000-0000-000005000000}"/>
    <cellStyle name="Titel 2" xfId="6" xr:uid="{00000000-0005-0000-0000-000006000000}"/>
    <cellStyle name="Währung0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00"/>
      <rgbColor rgb="00FF0000"/>
      <rgbColor rgb="0000FF00"/>
      <rgbColor rgb="00000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workbookViewId="0">
      <selection activeCell="C4" sqref="C4"/>
    </sheetView>
  </sheetViews>
  <sheetFormatPr baseColWidth="10" defaultColWidth="9.140625" defaultRowHeight="12.75" x14ac:dyDescent="0.2"/>
  <cols>
    <col min="1" max="1" width="8.7109375" customWidth="1"/>
    <col min="2" max="2" width="10.7109375" customWidth="1"/>
    <col min="3" max="6" width="9.140625" customWidth="1"/>
    <col min="7" max="7" width="49.7109375" customWidth="1"/>
  </cols>
  <sheetData>
    <row r="1" spans="1:7" x14ac:dyDescent="0.2">
      <c r="B1" s="7" t="s">
        <v>1</v>
      </c>
      <c r="C1" s="7" t="s">
        <v>2</v>
      </c>
      <c r="E1" s="7" t="s">
        <v>44</v>
      </c>
    </row>
    <row r="2" spans="1:7" x14ac:dyDescent="0.2">
      <c r="A2" s="7" t="s">
        <v>40</v>
      </c>
      <c r="B2" s="12">
        <v>20</v>
      </c>
      <c r="C2" s="12">
        <v>40</v>
      </c>
      <c r="E2">
        <f>SUM(B2:C2)</f>
        <v>60</v>
      </c>
      <c r="G2" t="s">
        <v>39</v>
      </c>
    </row>
    <row r="3" spans="1:7" x14ac:dyDescent="0.2">
      <c r="A3" s="7" t="s">
        <v>41</v>
      </c>
      <c r="B3" s="12">
        <v>5</v>
      </c>
      <c r="C3" s="12">
        <v>10</v>
      </c>
      <c r="E3">
        <f>SUM(B3:C3)</f>
        <v>15</v>
      </c>
      <c r="G3" t="s">
        <v>10</v>
      </c>
    </row>
    <row r="4" spans="1:7" x14ac:dyDescent="0.2">
      <c r="G4" t="s">
        <v>16</v>
      </c>
    </row>
    <row r="5" spans="1:7" x14ac:dyDescent="0.2">
      <c r="A5" s="7" t="s">
        <v>44</v>
      </c>
      <c r="B5">
        <f>SUM(B2:B3)</f>
        <v>25</v>
      </c>
      <c r="C5">
        <f>SUM(C2:C3)</f>
        <v>50</v>
      </c>
      <c r="E5">
        <f>SUM(E2:E3)</f>
        <v>75</v>
      </c>
    </row>
    <row r="7" spans="1:7" x14ac:dyDescent="0.2">
      <c r="G7" t="s">
        <v>18</v>
      </c>
    </row>
    <row r="8" spans="1:7" x14ac:dyDescent="0.2">
      <c r="G8" t="s">
        <v>8</v>
      </c>
    </row>
    <row r="12" spans="1:7" x14ac:dyDescent="0.2">
      <c r="B12" s="1">
        <f>(+B5*E2)/E5</f>
        <v>20</v>
      </c>
      <c r="C12" s="1">
        <f>(+C5*E2)/E5</f>
        <v>40</v>
      </c>
      <c r="G12" s="7" t="s">
        <v>12</v>
      </c>
    </row>
    <row r="13" spans="1:7" x14ac:dyDescent="0.2">
      <c r="B13" s="1">
        <f>(+B5*E3)/E5</f>
        <v>5</v>
      </c>
      <c r="C13" s="1">
        <f>(+C5*E3)/E5</f>
        <v>10</v>
      </c>
      <c r="G13" t="s">
        <v>15</v>
      </c>
    </row>
    <row r="17" spans="2:7" x14ac:dyDescent="0.2">
      <c r="B17" s="2">
        <f>((+B2-B12)*(B2-B12))/B12</f>
        <v>0</v>
      </c>
      <c r="C17" s="2">
        <f>((+C2-C12)*(+C2-C12))/C12</f>
        <v>0</v>
      </c>
      <c r="G17" s="7" t="s">
        <v>4</v>
      </c>
    </row>
    <row r="18" spans="2:7" x14ac:dyDescent="0.2">
      <c r="B18" s="2">
        <f>((+B3-B13)*(B3-B13))/B13</f>
        <v>0</v>
      </c>
      <c r="C18" s="2">
        <f>((+C3-C13)*(+C3-C13))/C13</f>
        <v>0</v>
      </c>
      <c r="G18" t="s">
        <v>0</v>
      </c>
    </row>
    <row r="20" spans="2:7" x14ac:dyDescent="0.2">
      <c r="E20" s="4">
        <f>SUM(B17:B18,C17:C18)</f>
        <v>0</v>
      </c>
      <c r="G20" t="s">
        <v>9</v>
      </c>
    </row>
    <row r="21" spans="2:7" x14ac:dyDescent="0.2">
      <c r="E21" s="11">
        <f>CHITEST(B2:C3,B12:C13)</f>
        <v>1</v>
      </c>
      <c r="G21" t="s">
        <v>38</v>
      </c>
    </row>
    <row r="22" spans="2:7" x14ac:dyDescent="0.2">
      <c r="E22" s="14">
        <v>1</v>
      </c>
      <c r="G22" t="s">
        <v>13</v>
      </c>
    </row>
    <row r="23" spans="2:7" x14ac:dyDescent="0.2">
      <c r="G23" t="s">
        <v>43</v>
      </c>
    </row>
    <row r="24" spans="2:7" x14ac:dyDescent="0.2">
      <c r="E24" s="3"/>
    </row>
    <row r="25" spans="2:7" x14ac:dyDescent="0.2">
      <c r="E25" s="3">
        <f>CHIINV(0.05,E22)</f>
        <v>3.8414588206941236</v>
      </c>
      <c r="G25" t="s">
        <v>34</v>
      </c>
    </row>
    <row r="26" spans="2:7" x14ac:dyDescent="0.2">
      <c r="E26" s="3">
        <f>CHIINV(0.01,E22)</f>
        <v>6.6348966010212118</v>
      </c>
      <c r="G26" t="s">
        <v>32</v>
      </c>
    </row>
    <row r="27" spans="2:7" x14ac:dyDescent="0.2">
      <c r="E27" s="3">
        <f>CHIINV(0.001,E22)</f>
        <v>10.827566170662733</v>
      </c>
      <c r="G27" t="s">
        <v>30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9"/>
  <sheetViews>
    <sheetView workbookViewId="0">
      <selection activeCell="G24" sqref="G24"/>
    </sheetView>
  </sheetViews>
  <sheetFormatPr baseColWidth="10" defaultColWidth="9.140625" defaultRowHeight="12.75" x14ac:dyDescent="0.2"/>
  <cols>
    <col min="1" max="1" width="8.5703125" customWidth="1"/>
    <col min="2" max="10" width="9.140625" customWidth="1"/>
    <col min="11" max="11" width="47.42578125" customWidth="1"/>
  </cols>
  <sheetData>
    <row r="1" spans="1:11" x14ac:dyDescent="0.2">
      <c r="B1" s="7" t="s">
        <v>1</v>
      </c>
      <c r="C1" s="7" t="s">
        <v>2</v>
      </c>
      <c r="D1" s="7" t="s">
        <v>3</v>
      </c>
      <c r="E1" s="7" t="s">
        <v>5</v>
      </c>
      <c r="F1" s="7" t="s">
        <v>11</v>
      </c>
      <c r="G1" s="7" t="s">
        <v>19</v>
      </c>
      <c r="I1" s="7" t="s">
        <v>44</v>
      </c>
    </row>
    <row r="2" spans="1:11" x14ac:dyDescent="0.2">
      <c r="A2" s="7" t="s">
        <v>40</v>
      </c>
      <c r="B2" s="14">
        <v>151</v>
      </c>
      <c r="C2" s="14">
        <v>504</v>
      </c>
      <c r="D2" s="14">
        <v>109</v>
      </c>
      <c r="E2" s="14">
        <v>35</v>
      </c>
      <c r="F2" s="14">
        <v>21</v>
      </c>
      <c r="G2" s="14">
        <v>52</v>
      </c>
      <c r="I2">
        <f>SUM(B2:G2)</f>
        <v>872</v>
      </c>
      <c r="K2" t="s">
        <v>7</v>
      </c>
    </row>
    <row r="3" spans="1:11" x14ac:dyDescent="0.2">
      <c r="A3" s="7" t="s">
        <v>41</v>
      </c>
      <c r="B3" s="14">
        <v>205</v>
      </c>
      <c r="C3" s="14">
        <v>745</v>
      </c>
      <c r="D3" s="14">
        <v>169</v>
      </c>
      <c r="E3" s="14">
        <v>89</v>
      </c>
      <c r="F3" s="14">
        <v>24</v>
      </c>
      <c r="G3" s="14">
        <v>42</v>
      </c>
      <c r="I3">
        <f>SUM(B3:G3)</f>
        <v>1274</v>
      </c>
      <c r="K3" t="s">
        <v>10</v>
      </c>
    </row>
    <row r="4" spans="1:11" x14ac:dyDescent="0.2">
      <c r="A4" s="7" t="s">
        <v>42</v>
      </c>
      <c r="B4" s="14">
        <v>126</v>
      </c>
      <c r="C4" s="14">
        <v>379</v>
      </c>
      <c r="D4" s="14">
        <v>92</v>
      </c>
      <c r="E4" s="14">
        <v>4</v>
      </c>
      <c r="F4" s="14">
        <v>4</v>
      </c>
      <c r="G4" s="14">
        <v>0</v>
      </c>
      <c r="I4">
        <f>SUM(B4:G4)</f>
        <v>605</v>
      </c>
      <c r="K4" t="s">
        <v>16</v>
      </c>
    </row>
    <row r="6" spans="1:11" x14ac:dyDescent="0.2">
      <c r="A6" s="7" t="s">
        <v>44</v>
      </c>
      <c r="B6">
        <f t="shared" ref="B6:G6" si="0">SUM(B2:B4)</f>
        <v>482</v>
      </c>
      <c r="C6">
        <f t="shared" si="0"/>
        <v>1628</v>
      </c>
      <c r="D6">
        <f t="shared" si="0"/>
        <v>370</v>
      </c>
      <c r="E6">
        <f t="shared" si="0"/>
        <v>128</v>
      </c>
      <c r="F6">
        <f t="shared" si="0"/>
        <v>49</v>
      </c>
      <c r="G6">
        <f t="shared" si="0"/>
        <v>94</v>
      </c>
      <c r="I6">
        <f>SUM(I2:I4)</f>
        <v>2751</v>
      </c>
    </row>
    <row r="13" spans="1:11" x14ac:dyDescent="0.2">
      <c r="B13" s="1">
        <f>(+B6*I2)/I6</f>
        <v>152.78226099600144</v>
      </c>
      <c r="C13" s="1">
        <f>(+C6*$I2)/$I6</f>
        <v>516.03635041802977</v>
      </c>
      <c r="D13" s="1">
        <f>(+D6*I2)/I6</f>
        <v>117.28098873137041</v>
      </c>
      <c r="E13" s="1">
        <f>(+E6*I2)/I6</f>
        <v>40.572882588149767</v>
      </c>
      <c r="F13" s="1">
        <f>(+F6*$I2)/$I6</f>
        <v>15.531806615776082</v>
      </c>
      <c r="G13" s="1">
        <f>(+G6*$I2)/$I6</f>
        <v>29.795710650672483</v>
      </c>
      <c r="K13" s="7" t="s">
        <v>12</v>
      </c>
    </row>
    <row r="14" spans="1:11" x14ac:dyDescent="0.2">
      <c r="B14" s="1">
        <f>(+B$6*I3)/I$6</f>
        <v>223.21628498727736</v>
      </c>
      <c r="C14" s="1">
        <f>(+C$6*I3)/I$6</f>
        <v>753.93384223918576</v>
      </c>
      <c r="D14" s="1">
        <f>(+D$6*I3)/I$6</f>
        <v>171.34860050890586</v>
      </c>
      <c r="E14" s="1">
        <f>(+E$6*I3)/I$6</f>
        <v>59.277353689567427</v>
      </c>
      <c r="F14" s="1">
        <f>(+F$6*$I3)/$I$6</f>
        <v>22.692111959287534</v>
      </c>
      <c r="G14" s="1">
        <f>(+G$6*$I3)/$I$6</f>
        <v>43.531806615776084</v>
      </c>
      <c r="K14" t="s">
        <v>15</v>
      </c>
    </row>
    <row r="15" spans="1:11" x14ac:dyDescent="0.2">
      <c r="B15" s="1">
        <f>(+B$6*I4)/I$6</f>
        <v>106.0014540167212</v>
      </c>
      <c r="C15" s="1">
        <f>(+C$6*I4)/I$6</f>
        <v>358.02980734278447</v>
      </c>
      <c r="D15" s="1">
        <f>(+D$6*I4)/I$6</f>
        <v>81.37041075972374</v>
      </c>
      <c r="E15" s="1">
        <f>(+E$6*I4)/I$6</f>
        <v>28.149763722282806</v>
      </c>
      <c r="F15" s="1">
        <f>(+F$6*$I4)/$I$6</f>
        <v>10.776081424936386</v>
      </c>
      <c r="G15" s="1">
        <f>(+G$6*$I4)/$I$6</f>
        <v>20.672482733551437</v>
      </c>
    </row>
    <row r="18" spans="2:11" x14ac:dyDescent="0.2">
      <c r="B18" s="3">
        <f>((+B2-B13)*(B2-B13))/B13</f>
        <v>2.0790726862925397E-2</v>
      </c>
      <c r="C18" s="3">
        <f>((+C2-C13)*(+C2-C13))/C13</f>
        <v>0.28074326792724263</v>
      </c>
      <c r="D18" s="3">
        <f>((+D2-D13)*(+D2-D13))/D13</f>
        <v>0.58470494758662739</v>
      </c>
      <c r="E18" s="3">
        <f>((+E2-E13)*(+E2-E13))/E13</f>
        <v>0.76546250500756274</v>
      </c>
      <c r="F18" s="3">
        <f t="shared" ref="F18:G20" si="1">((+F2-F13)*(F2-F13))/F13</f>
        <v>1.9251552396292919</v>
      </c>
      <c r="G18" s="3">
        <f t="shared" si="1"/>
        <v>16.547028238023643</v>
      </c>
      <c r="K18" s="7" t="s">
        <v>4</v>
      </c>
    </row>
    <row r="19" spans="2:11" x14ac:dyDescent="0.2">
      <c r="B19" s="3">
        <f>((+B3-B14)*(B3-B14))/B14</f>
        <v>1.4865986984624355</v>
      </c>
      <c r="C19" s="3">
        <f>((+C3-C14)*(C3-C14))/C14</f>
        <v>0.10586278620629799</v>
      </c>
      <c r="D19" s="3">
        <f>((+D3-D14)*(+D3-D14))/D14</f>
        <v>3.2191242496586239E-2</v>
      </c>
      <c r="E19" s="3">
        <f>((+E3-E14)*(+E3-E14))/E14</f>
        <v>14.90342683517183</v>
      </c>
      <c r="F19" s="3">
        <f t="shared" si="1"/>
        <v>7.5381750720588336E-2</v>
      </c>
      <c r="G19" s="3">
        <f t="shared" si="1"/>
        <v>5.3901542126327091E-2</v>
      </c>
      <c r="K19" t="s">
        <v>0</v>
      </c>
    </row>
    <row r="20" spans="2:11" x14ac:dyDescent="0.2">
      <c r="B20" s="3">
        <f>((+B4-B15)*(B4-B15))/B15</f>
        <v>3.7729844854979806</v>
      </c>
      <c r="C20" s="3">
        <f>((+C4-C15)*(C4-C15))/C15</f>
        <v>1.2282468416371612</v>
      </c>
      <c r="D20" s="3">
        <f>((+D4-D15)*(+D4-D15))/D15</f>
        <v>1.3885657742423869</v>
      </c>
      <c r="E20" s="3">
        <f>((+E4-E15)*(+E4-E15))/E15</f>
        <v>20.718152152034872</v>
      </c>
      <c r="F20" s="3">
        <f t="shared" si="1"/>
        <v>4.260851200615253</v>
      </c>
      <c r="G20" s="3">
        <f t="shared" si="1"/>
        <v>20.672482733551437</v>
      </c>
    </row>
    <row r="22" spans="2:11" x14ac:dyDescent="0.2">
      <c r="I22" s="4">
        <f>SUM(B18:G20)</f>
        <v>88.822530967800432</v>
      </c>
      <c r="K22" t="s">
        <v>9</v>
      </c>
    </row>
    <row r="23" spans="2:11" x14ac:dyDescent="0.2">
      <c r="I23" s="11">
        <f>CHITEST(B2:G4,B13:G15)</f>
        <v>9.1659041716520729E-15</v>
      </c>
      <c r="K23" t="s">
        <v>38</v>
      </c>
    </row>
    <row r="24" spans="2:11" x14ac:dyDescent="0.2">
      <c r="I24">
        <v>10</v>
      </c>
      <c r="K24" t="s">
        <v>13</v>
      </c>
    </row>
    <row r="25" spans="2:11" x14ac:dyDescent="0.2">
      <c r="K25" t="s">
        <v>43</v>
      </c>
    </row>
    <row r="27" spans="2:11" x14ac:dyDescent="0.2">
      <c r="I27" s="3">
        <f>CHIINV(0.05,I24)</f>
        <v>18.307038053275146</v>
      </c>
      <c r="K27" t="s">
        <v>29</v>
      </c>
    </row>
    <row r="28" spans="2:11" x14ac:dyDescent="0.2">
      <c r="I28" s="3">
        <f>CHIINV(0.01,I24)</f>
        <v>23.209251158954359</v>
      </c>
      <c r="K28" t="s">
        <v>26</v>
      </c>
    </row>
    <row r="29" spans="2:11" x14ac:dyDescent="0.2">
      <c r="I29" s="3">
        <f>CHIINV(0.001,I24)</f>
        <v>29.588298445074418</v>
      </c>
      <c r="K29" t="s">
        <v>14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workbookViewId="0">
      <selection activeCell="F6" sqref="F6"/>
    </sheetView>
  </sheetViews>
  <sheetFormatPr baseColWidth="10" defaultColWidth="9.140625" defaultRowHeight="12.75" x14ac:dyDescent="0.2"/>
  <cols>
    <col min="1" max="1" width="10.85546875" customWidth="1"/>
    <col min="2" max="7" width="9.140625" customWidth="1"/>
    <col min="8" max="8" width="47.42578125" customWidth="1"/>
  </cols>
  <sheetData>
    <row r="1" spans="1:8" x14ac:dyDescent="0.2">
      <c r="B1" s="7" t="s">
        <v>1</v>
      </c>
      <c r="C1" s="7" t="s">
        <v>2</v>
      </c>
      <c r="D1" s="7" t="s">
        <v>3</v>
      </c>
      <c r="E1" s="7"/>
      <c r="F1" s="7" t="s">
        <v>44</v>
      </c>
    </row>
    <row r="2" spans="1:8" x14ac:dyDescent="0.2">
      <c r="A2" s="7" t="s">
        <v>40</v>
      </c>
      <c r="B2" s="15">
        <v>108</v>
      </c>
      <c r="C2" s="15">
        <v>87</v>
      </c>
      <c r="D2" s="15">
        <v>58</v>
      </c>
      <c r="F2">
        <f>SUM(B2:D2)</f>
        <v>253</v>
      </c>
      <c r="H2" t="s">
        <v>7</v>
      </c>
    </row>
    <row r="3" spans="1:8" x14ac:dyDescent="0.2">
      <c r="A3" s="7" t="s">
        <v>41</v>
      </c>
      <c r="B3" s="15">
        <v>50</v>
      </c>
      <c r="C3" s="15">
        <v>41</v>
      </c>
      <c r="D3" s="15">
        <v>37</v>
      </c>
      <c r="F3">
        <f>SUM(B3:D3)</f>
        <v>128</v>
      </c>
      <c r="H3" t="s">
        <v>10</v>
      </c>
    </row>
    <row r="4" spans="1:8" x14ac:dyDescent="0.2">
      <c r="A4" s="7"/>
      <c r="H4" t="s">
        <v>16</v>
      </c>
    </row>
    <row r="5" spans="1:8" x14ac:dyDescent="0.2">
      <c r="A5" s="7" t="s">
        <v>44</v>
      </c>
      <c r="B5">
        <f>SUM(B2:B3)</f>
        <v>158</v>
      </c>
      <c r="C5">
        <f>SUM(C2:C3)</f>
        <v>128</v>
      </c>
      <c r="D5">
        <f>SUM(D2:D3)</f>
        <v>95</v>
      </c>
      <c r="F5">
        <f>SUM(F2:F3)</f>
        <v>381</v>
      </c>
    </row>
    <row r="12" spans="1:8" x14ac:dyDescent="0.2">
      <c r="B12" s="5">
        <f>(+B5*F2)/F5</f>
        <v>104.91863517060368</v>
      </c>
      <c r="C12" s="5">
        <f>(+C5*F2)/F5</f>
        <v>84.99737532808399</v>
      </c>
      <c r="D12" s="5">
        <f>(+D5*F2)/F5</f>
        <v>63.083989501312338</v>
      </c>
      <c r="H12" s="7" t="s">
        <v>12</v>
      </c>
    </row>
    <row r="13" spans="1:8" x14ac:dyDescent="0.2">
      <c r="B13" s="5">
        <f>(+B5*F3)/F5</f>
        <v>53.081364829396328</v>
      </c>
      <c r="C13" s="5">
        <f>(+C5*F3)/F5</f>
        <v>43.00262467191601</v>
      </c>
      <c r="D13" s="5">
        <f>(+D5*F3)/F5</f>
        <v>31.916010498687665</v>
      </c>
      <c r="H13" t="s">
        <v>15</v>
      </c>
    </row>
    <row r="17" spans="2:8" x14ac:dyDescent="0.2">
      <c r="B17" s="2">
        <f>((+B2-B12)*(B2-B12))/B12</f>
        <v>9.0496880715246808E-2</v>
      </c>
      <c r="C17" s="2">
        <f>((+C2-C12)*(+C2-C12))/C12</f>
        <v>4.7183875514819514E-2</v>
      </c>
      <c r="D17" s="2">
        <f>((+D2-D12)*(D2-D12))/D12</f>
        <v>0.40972280690834212</v>
      </c>
      <c r="H17" s="7" t="s">
        <v>4</v>
      </c>
    </row>
    <row r="18" spans="2:8" x14ac:dyDescent="0.2">
      <c r="B18" s="2">
        <f>((+B3-B13)*(B3-B13))/B13</f>
        <v>0.17887274078873083</v>
      </c>
      <c r="C18" s="2">
        <f>((+C3-C13)*(+C3-C13))/C13</f>
        <v>9.3261878947260457E-2</v>
      </c>
      <c r="D18" s="2">
        <f>((+D3-D13)*(D3-D13))/D13</f>
        <v>0.80984273552976882</v>
      </c>
      <c r="H18" t="s">
        <v>0</v>
      </c>
    </row>
    <row r="20" spans="2:8" x14ac:dyDescent="0.2">
      <c r="F20" s="4">
        <f>SUM(B17:B18,C17:C18,D17:D18)</f>
        <v>1.6293809184041685</v>
      </c>
      <c r="H20" t="s">
        <v>9</v>
      </c>
    </row>
    <row r="21" spans="2:8" x14ac:dyDescent="0.2">
      <c r="F21" s="11">
        <f>CHITEST(B2:D3,B12:D13)</f>
        <v>0.44277636349997507</v>
      </c>
      <c r="H21" t="s">
        <v>38</v>
      </c>
    </row>
    <row r="22" spans="2:8" x14ac:dyDescent="0.2">
      <c r="F22">
        <v>2</v>
      </c>
      <c r="H22" t="s">
        <v>13</v>
      </c>
    </row>
    <row r="23" spans="2:8" x14ac:dyDescent="0.2">
      <c r="H23" t="s">
        <v>43</v>
      </c>
    </row>
    <row r="25" spans="2:8" x14ac:dyDescent="0.2">
      <c r="F25" s="3">
        <f>CHIINV(0.05,F22)</f>
        <v>5.9914645471079817</v>
      </c>
      <c r="H25" t="s">
        <v>35</v>
      </c>
    </row>
    <row r="26" spans="2:8" x14ac:dyDescent="0.2">
      <c r="F26" s="3">
        <f>CHIINV(0.01,F22)</f>
        <v>9.2103403719761818</v>
      </c>
      <c r="H26" t="s">
        <v>33</v>
      </c>
    </row>
    <row r="27" spans="2:8" x14ac:dyDescent="0.2">
      <c r="F27" s="3">
        <f>CHIINV(0.001,F22)</f>
        <v>13.815510557964274</v>
      </c>
      <c r="H27" t="s">
        <v>31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7"/>
  <sheetViews>
    <sheetView workbookViewId="0">
      <selection activeCell="F8" sqref="F8"/>
    </sheetView>
  </sheetViews>
  <sheetFormatPr baseColWidth="10" defaultColWidth="9.140625" defaultRowHeight="12.75" x14ac:dyDescent="0.2"/>
  <cols>
    <col min="1" max="1" width="8.5703125" customWidth="1"/>
    <col min="2" max="6" width="9.140625" customWidth="1"/>
    <col min="7" max="7" width="9.7109375" customWidth="1"/>
    <col min="8" max="8" width="9.140625" customWidth="1"/>
    <col min="9" max="9" width="47.42578125" customWidth="1"/>
  </cols>
  <sheetData>
    <row r="1" spans="1:9" x14ac:dyDescent="0.2">
      <c r="B1" s="7" t="s">
        <v>1</v>
      </c>
      <c r="C1" s="7" t="s">
        <v>2</v>
      </c>
      <c r="D1" s="7" t="s">
        <v>17</v>
      </c>
      <c r="E1" s="7" t="s">
        <v>5</v>
      </c>
      <c r="F1" s="7"/>
      <c r="G1" s="7" t="s">
        <v>44</v>
      </c>
    </row>
    <row r="2" spans="1:9" x14ac:dyDescent="0.2">
      <c r="A2" s="7" t="s">
        <v>40</v>
      </c>
      <c r="B2" s="13">
        <v>24</v>
      </c>
      <c r="C2" s="13">
        <v>63</v>
      </c>
      <c r="D2" s="13">
        <v>85</v>
      </c>
      <c r="E2" s="13">
        <v>35</v>
      </c>
      <c r="G2">
        <f>SUM(B2:E2)</f>
        <v>207</v>
      </c>
      <c r="I2" t="s">
        <v>7</v>
      </c>
    </row>
    <row r="3" spans="1:9" x14ac:dyDescent="0.2">
      <c r="A3" s="7" t="s">
        <v>41</v>
      </c>
      <c r="B3" s="13">
        <v>14</v>
      </c>
      <c r="C3" s="13">
        <v>35</v>
      </c>
      <c r="D3" s="13">
        <v>40</v>
      </c>
      <c r="E3" s="13">
        <v>13</v>
      </c>
      <c r="G3">
        <f>SUM(B3:E3)</f>
        <v>102</v>
      </c>
      <c r="I3" t="s">
        <v>10</v>
      </c>
    </row>
    <row r="4" spans="1:9" x14ac:dyDescent="0.2">
      <c r="A4" s="7"/>
      <c r="I4" t="s">
        <v>16</v>
      </c>
    </row>
    <row r="5" spans="1:9" x14ac:dyDescent="0.2">
      <c r="A5" s="7" t="s">
        <v>44</v>
      </c>
      <c r="B5">
        <f>SUM(B2:B3)</f>
        <v>38</v>
      </c>
      <c r="C5">
        <f>SUM(C2:C3)</f>
        <v>98</v>
      </c>
      <c r="D5">
        <f>SUM(D2:D3)</f>
        <v>125</v>
      </c>
      <c r="E5">
        <f>SUM(E2:E3)</f>
        <v>48</v>
      </c>
      <c r="G5">
        <f>SUM(G2:G3)</f>
        <v>309</v>
      </c>
    </row>
    <row r="12" spans="1:9" x14ac:dyDescent="0.2">
      <c r="B12" s="5">
        <f>(+B5*G2)/G5</f>
        <v>25.456310679611651</v>
      </c>
      <c r="C12" s="5">
        <f>(+C5*G2)/G5</f>
        <v>65.650485436893206</v>
      </c>
      <c r="D12" s="5">
        <f>(+D5*G2)/G5</f>
        <v>83.737864077669897</v>
      </c>
      <c r="E12" s="5">
        <f>(+E5*G2)/G5</f>
        <v>32.155339805825243</v>
      </c>
      <c r="I12" s="7" t="s">
        <v>12</v>
      </c>
    </row>
    <row r="13" spans="1:9" x14ac:dyDescent="0.2">
      <c r="B13" s="5">
        <f>(+B5*G3)/G5</f>
        <v>12.543689320388349</v>
      </c>
      <c r="C13" s="5">
        <f>(+C5*G3)/G5</f>
        <v>32.349514563106794</v>
      </c>
      <c r="D13" s="5">
        <f>(+D5*G3)/G5</f>
        <v>41.262135922330096</v>
      </c>
      <c r="E13" s="5">
        <f>(+E5*G3)/G5</f>
        <v>15.844660194174757</v>
      </c>
      <c r="I13" t="s">
        <v>15</v>
      </c>
    </row>
    <row r="17" spans="2:9" x14ac:dyDescent="0.2">
      <c r="B17" s="2">
        <f t="shared" ref="B17:D18" si="0">((+B2-B12)*(+B2-B12))/B12</f>
        <v>8.3312967941169963E-2</v>
      </c>
      <c r="C17" s="2">
        <f t="shared" si="0"/>
        <v>0.10700717602363882</v>
      </c>
      <c r="D17" s="2">
        <f t="shared" si="0"/>
        <v>1.9023497959758155E-2</v>
      </c>
      <c r="E17" s="2">
        <f>((+E2-E12)*(E2-E12))/E12</f>
        <v>0.25165623094601564</v>
      </c>
      <c r="I17" s="7" t="s">
        <v>4</v>
      </c>
    </row>
    <row r="18" spans="2:9" x14ac:dyDescent="0.2">
      <c r="B18" s="2">
        <f t="shared" si="0"/>
        <v>0.16907631729237435</v>
      </c>
      <c r="C18" s="2">
        <f t="shared" si="0"/>
        <v>0.21716162193032584</v>
      </c>
      <c r="D18" s="2">
        <f t="shared" si="0"/>
        <v>3.8606510565391119E-2</v>
      </c>
      <c r="E18" s="2">
        <f>((+E3-E13)*(E3-E13))/E13</f>
        <v>0.51071411574338477</v>
      </c>
      <c r="I18" t="s">
        <v>0</v>
      </c>
    </row>
    <row r="20" spans="2:9" x14ac:dyDescent="0.2">
      <c r="G20" s="4">
        <f>SUM(B17:B18,C17:C18,D17:D18,E17:E18)</f>
        <v>1.3965584384020586</v>
      </c>
      <c r="I20" t="s">
        <v>9</v>
      </c>
    </row>
    <row r="21" spans="2:9" x14ac:dyDescent="0.2">
      <c r="G21" s="11">
        <f>CHITEST(B2:E3,B12:E13)</f>
        <v>0.70634165038605545</v>
      </c>
      <c r="I21" t="s">
        <v>38</v>
      </c>
    </row>
    <row r="22" spans="2:9" x14ac:dyDescent="0.2">
      <c r="G22">
        <v>3</v>
      </c>
      <c r="I22" t="s">
        <v>13</v>
      </c>
    </row>
    <row r="23" spans="2:9" x14ac:dyDescent="0.2">
      <c r="I23" t="s">
        <v>43</v>
      </c>
    </row>
    <row r="25" spans="2:9" x14ac:dyDescent="0.2">
      <c r="G25" s="3">
        <f>CHIINV(0.05,G22)</f>
        <v>7.8147279032511792</v>
      </c>
      <c r="I25" t="s">
        <v>28</v>
      </c>
    </row>
    <row r="26" spans="2:9" x14ac:dyDescent="0.2">
      <c r="G26" s="3">
        <f>CHIINV(0.01,G22)</f>
        <v>11.344866730144371</v>
      </c>
      <c r="I26" t="s">
        <v>25</v>
      </c>
    </row>
    <row r="27" spans="2:9" x14ac:dyDescent="0.2">
      <c r="G27" s="3">
        <f>CHIINV(0.001,G22)</f>
        <v>16.266236196238129</v>
      </c>
      <c r="I27" t="s">
        <v>23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G7" sqref="G7"/>
    </sheetView>
  </sheetViews>
  <sheetFormatPr baseColWidth="10" defaultColWidth="9.140625" defaultRowHeight="12.75" x14ac:dyDescent="0.2"/>
  <cols>
    <col min="1" max="1" width="8.28515625" customWidth="1"/>
    <col min="2" max="9" width="9.140625" customWidth="1"/>
    <col min="10" max="10" width="47.42578125" customWidth="1"/>
  </cols>
  <sheetData>
    <row r="1" spans="1:10" x14ac:dyDescent="0.2">
      <c r="B1" s="7" t="s">
        <v>1</v>
      </c>
      <c r="C1" s="7" t="s">
        <v>2</v>
      </c>
      <c r="D1" s="7" t="s">
        <v>3</v>
      </c>
      <c r="E1" s="7" t="s">
        <v>5</v>
      </c>
      <c r="F1" s="7" t="s">
        <v>11</v>
      </c>
      <c r="G1" s="7"/>
      <c r="H1" s="7" t="s">
        <v>44</v>
      </c>
    </row>
    <row r="2" spans="1:10" x14ac:dyDescent="0.2">
      <c r="A2" s="7" t="s">
        <v>40</v>
      </c>
      <c r="B2" s="13">
        <v>24</v>
      </c>
      <c r="C2" s="13">
        <v>12</v>
      </c>
      <c r="D2" s="13">
        <v>63</v>
      </c>
      <c r="E2" s="13">
        <v>85</v>
      </c>
      <c r="F2" s="13">
        <v>35</v>
      </c>
      <c r="H2">
        <f>SUM(B2:F2)</f>
        <v>219</v>
      </c>
      <c r="J2" t="s">
        <v>7</v>
      </c>
    </row>
    <row r="3" spans="1:10" x14ac:dyDescent="0.2">
      <c r="A3" s="7" t="s">
        <v>41</v>
      </c>
      <c r="B3" s="13">
        <v>16</v>
      </c>
      <c r="C3" s="13">
        <v>6</v>
      </c>
      <c r="D3" s="13">
        <v>35</v>
      </c>
      <c r="E3" s="13">
        <v>40</v>
      </c>
      <c r="F3" s="13">
        <v>13</v>
      </c>
      <c r="H3">
        <f>SUM(B3:F3)</f>
        <v>110</v>
      </c>
      <c r="J3" t="s">
        <v>10</v>
      </c>
    </row>
    <row r="4" spans="1:10" x14ac:dyDescent="0.2">
      <c r="A4" s="7"/>
      <c r="J4" t="s">
        <v>16</v>
      </c>
    </row>
    <row r="5" spans="1:10" x14ac:dyDescent="0.2">
      <c r="A5" s="7" t="s">
        <v>44</v>
      </c>
      <c r="B5">
        <f>SUM(B2:B3)</f>
        <v>40</v>
      </c>
      <c r="C5">
        <f>SUM(C2:C3)</f>
        <v>18</v>
      </c>
      <c r="D5">
        <f>SUM(D2:D3)</f>
        <v>98</v>
      </c>
      <c r="E5">
        <f>SUM(E2:E3)</f>
        <v>125</v>
      </c>
      <c r="F5">
        <f>SUM(F2:F3)</f>
        <v>48</v>
      </c>
      <c r="H5">
        <f>SUM(H2:H3)</f>
        <v>329</v>
      </c>
    </row>
    <row r="12" spans="1:10" x14ac:dyDescent="0.2">
      <c r="B12" s="5">
        <f>(+B5*H2)/H5</f>
        <v>26.626139817629181</v>
      </c>
      <c r="C12" s="5">
        <f>(+C5*$H2)/$H5</f>
        <v>11.98176291793313</v>
      </c>
      <c r="D12" s="5">
        <f>(+D5*H2)/H5</f>
        <v>65.234042553191486</v>
      </c>
      <c r="E12" s="5">
        <f>(+E5*H2)/H5</f>
        <v>83.20668693009118</v>
      </c>
      <c r="F12" s="5">
        <f>(+F5*H2)/H5</f>
        <v>31.951367781155014</v>
      </c>
      <c r="J12" s="7" t="s">
        <v>12</v>
      </c>
    </row>
    <row r="13" spans="1:10" x14ac:dyDescent="0.2">
      <c r="B13" s="5">
        <f>(+B5*H3)/H5</f>
        <v>13.373860182370821</v>
      </c>
      <c r="C13" s="5">
        <f>(+C5*H3)/H5</f>
        <v>6.0182370820668689</v>
      </c>
      <c r="D13" s="5">
        <f>(+D5*H3)/H5</f>
        <v>32.765957446808514</v>
      </c>
      <c r="E13" s="5">
        <f>(+E5*H3)/H5</f>
        <v>41.793313069908812</v>
      </c>
      <c r="F13" s="5">
        <f>(+F5*H3)/H5</f>
        <v>16.048632218844986</v>
      </c>
      <c r="J13" t="s">
        <v>15</v>
      </c>
    </row>
    <row r="17" spans="2:10" x14ac:dyDescent="0.2">
      <c r="B17" s="2">
        <f>((+B2-B12)*(B2-B12))/B12</f>
        <v>0.25901652995794666</v>
      </c>
      <c r="C17" s="2">
        <f t="shared" ref="C17:E18" si="0">((+C2-C12)*(+C2-C12))/C12</f>
        <v>2.7758115779102445E-5</v>
      </c>
      <c r="D17" s="2">
        <f t="shared" si="0"/>
        <v>7.6508306616146673E-2</v>
      </c>
      <c r="E17" s="2">
        <f t="shared" si="0"/>
        <v>3.8650400410820331E-2</v>
      </c>
      <c r="F17" s="2">
        <f>((+F2-F12)*(F2-F12))/F12</f>
        <v>0.29088452392518288</v>
      </c>
      <c r="J17" s="7" t="s">
        <v>4</v>
      </c>
    </row>
    <row r="18" spans="2:10" x14ac:dyDescent="0.2">
      <c r="B18" s="2">
        <f>((+B3-B13)*(B3-B13))/B13</f>
        <v>0.51567836418900226</v>
      </c>
      <c r="C18" s="2">
        <f t="shared" si="0"/>
        <v>5.5263885051116755E-5</v>
      </c>
      <c r="D18" s="2">
        <f t="shared" si="0"/>
        <v>0.15232108317214654</v>
      </c>
      <c r="E18" s="2">
        <f t="shared" si="0"/>
        <v>7.6949433545178039E-2</v>
      </c>
      <c r="F18" s="2">
        <f>((+F3-F13)*(F3-F13))/F13</f>
        <v>0.57912464308740941</v>
      </c>
      <c r="J18" t="s">
        <v>0</v>
      </c>
    </row>
    <row r="20" spans="2:10" x14ac:dyDescent="0.2">
      <c r="H20" s="4">
        <f>SUM(B17:B18,C17:C18,D17:D18,E17:E18,F17:F18)</f>
        <v>1.9892163069046633</v>
      </c>
      <c r="J20" t="s">
        <v>9</v>
      </c>
    </row>
    <row r="21" spans="2:10" x14ac:dyDescent="0.2">
      <c r="H21" s="11">
        <f>CHITEST(B2:F3,B12:F13)</f>
        <v>0.73774242220080932</v>
      </c>
      <c r="J21" t="s">
        <v>38</v>
      </c>
    </row>
    <row r="22" spans="2:10" x14ac:dyDescent="0.2">
      <c r="H22">
        <v>4</v>
      </c>
      <c r="J22" t="s">
        <v>13</v>
      </c>
    </row>
    <row r="23" spans="2:10" x14ac:dyDescent="0.2">
      <c r="J23" t="s">
        <v>43</v>
      </c>
    </row>
    <row r="25" spans="2:10" x14ac:dyDescent="0.2">
      <c r="H25" s="3">
        <f>CHIINV(0.05,H22)</f>
        <v>9.4877290367811575</v>
      </c>
      <c r="J25" t="s">
        <v>29</v>
      </c>
    </row>
    <row r="26" spans="2:10" x14ac:dyDescent="0.2">
      <c r="H26" s="3">
        <f>CHIINV(0.01,H22)</f>
        <v>13.276704135987623</v>
      </c>
      <c r="J26" t="s">
        <v>26</v>
      </c>
    </row>
    <row r="27" spans="2:10" x14ac:dyDescent="0.2">
      <c r="H27" s="3">
        <f>CHIINV(0.001,H22)</f>
        <v>18.466826952903173</v>
      </c>
      <c r="J27" t="s">
        <v>14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7"/>
  <sheetViews>
    <sheetView workbookViewId="0">
      <selection activeCell="B2" sqref="B2:G3"/>
    </sheetView>
  </sheetViews>
  <sheetFormatPr baseColWidth="10" defaultColWidth="9.140625" defaultRowHeight="12.75" x14ac:dyDescent="0.2"/>
  <cols>
    <col min="1" max="8" width="9.140625" customWidth="1"/>
    <col min="9" max="9" width="10.7109375" customWidth="1"/>
  </cols>
  <sheetData>
    <row r="1" spans="1:11" x14ac:dyDescent="0.2">
      <c r="A1" s="9"/>
      <c r="B1" s="10" t="s">
        <v>1</v>
      </c>
      <c r="C1" s="10" t="s">
        <v>2</v>
      </c>
      <c r="D1" s="10" t="s">
        <v>3</v>
      </c>
      <c r="E1" s="10" t="s">
        <v>5</v>
      </c>
      <c r="F1" s="10" t="s">
        <v>11</v>
      </c>
      <c r="G1" s="10" t="s">
        <v>20</v>
      </c>
      <c r="H1" s="10"/>
      <c r="I1" s="7" t="s">
        <v>44</v>
      </c>
    </row>
    <row r="2" spans="1:11" x14ac:dyDescent="0.2">
      <c r="A2" s="7" t="s">
        <v>40</v>
      </c>
      <c r="B2" s="13">
        <v>5</v>
      </c>
      <c r="C2" s="13">
        <v>3</v>
      </c>
      <c r="D2" s="13">
        <v>1</v>
      </c>
      <c r="E2" s="13">
        <v>13</v>
      </c>
      <c r="F2" s="13">
        <v>22</v>
      </c>
      <c r="G2" s="13">
        <v>8</v>
      </c>
      <c r="I2">
        <f>SUM(B2:G2)</f>
        <v>52</v>
      </c>
      <c r="K2" t="s">
        <v>7</v>
      </c>
    </row>
    <row r="3" spans="1:11" x14ac:dyDescent="0.2">
      <c r="A3" s="7" t="s">
        <v>41</v>
      </c>
      <c r="B3" s="13">
        <v>17</v>
      </c>
      <c r="C3" s="13">
        <v>12</v>
      </c>
      <c r="D3" s="13">
        <v>11</v>
      </c>
      <c r="E3" s="13">
        <v>54</v>
      </c>
      <c r="F3" s="13">
        <v>63</v>
      </c>
      <c r="G3" s="13">
        <v>27</v>
      </c>
      <c r="I3">
        <f>SUM(B3:G3)</f>
        <v>184</v>
      </c>
      <c r="K3" t="s">
        <v>10</v>
      </c>
    </row>
    <row r="4" spans="1:11" x14ac:dyDescent="0.2">
      <c r="A4" s="7"/>
      <c r="K4" t="s">
        <v>16</v>
      </c>
    </row>
    <row r="5" spans="1:11" x14ac:dyDescent="0.2">
      <c r="A5" s="7" t="s">
        <v>44</v>
      </c>
      <c r="B5">
        <f t="shared" ref="B5:G5" si="0">SUM(B2:B3)</f>
        <v>22</v>
      </c>
      <c r="C5">
        <f t="shared" si="0"/>
        <v>15</v>
      </c>
      <c r="D5">
        <f t="shared" si="0"/>
        <v>12</v>
      </c>
      <c r="E5">
        <f t="shared" si="0"/>
        <v>67</v>
      </c>
      <c r="F5">
        <f t="shared" si="0"/>
        <v>85</v>
      </c>
      <c r="G5">
        <f t="shared" si="0"/>
        <v>35</v>
      </c>
      <c r="I5">
        <f>SUM(I2:I3)</f>
        <v>236</v>
      </c>
    </row>
    <row r="12" spans="1:11" x14ac:dyDescent="0.2">
      <c r="B12" s="5">
        <f>(+B5*$I2)/$I5</f>
        <v>4.8474576271186445</v>
      </c>
      <c r="C12" s="5">
        <f>(+C5*$I2)/$I5</f>
        <v>3.3050847457627119</v>
      </c>
      <c r="D12" s="5">
        <f>(+D5*I2)/I5</f>
        <v>2.6440677966101696</v>
      </c>
      <c r="E12" s="5">
        <f>(+E5*$I2)/$I5</f>
        <v>14.76271186440678</v>
      </c>
      <c r="F12" s="5">
        <f>(+F5*$I2)/$I5</f>
        <v>18.728813559322035</v>
      </c>
      <c r="G12" s="5">
        <f>(+G5*I2)/I5</f>
        <v>7.7118644067796609</v>
      </c>
      <c r="K12" s="7" t="s">
        <v>12</v>
      </c>
    </row>
    <row r="13" spans="1:11" x14ac:dyDescent="0.2">
      <c r="B13" s="5">
        <f>(+B5*I3)/I5</f>
        <v>17.152542372881356</v>
      </c>
      <c r="C13" s="5">
        <f>(+C5*I3)/I5</f>
        <v>11.694915254237289</v>
      </c>
      <c r="D13" s="5">
        <f>(+D5*I3)/I5</f>
        <v>9.3559322033898304</v>
      </c>
      <c r="E13" s="5">
        <f>(+E5*$I3)/$I5</f>
        <v>52.237288135593218</v>
      </c>
      <c r="F13" s="5">
        <f>(+F5*$I3)/$I5</f>
        <v>66.271186440677965</v>
      </c>
      <c r="G13" s="5">
        <f>(+G5*I3)/I5</f>
        <v>27.288135593220339</v>
      </c>
      <c r="K13" t="s">
        <v>15</v>
      </c>
    </row>
    <row r="17" spans="2:11" x14ac:dyDescent="0.2">
      <c r="B17" s="2">
        <f>((+B2-B12)*(B2-B12))/B12</f>
        <v>4.8002844613013844E-3</v>
      </c>
      <c r="C17" s="2">
        <f t="shared" ref="C17:F18" si="1">((+C2-C12)*(+C2-C12))/C12</f>
        <v>2.8161668839634953E-2</v>
      </c>
      <c r="D17" s="2">
        <f t="shared" si="1"/>
        <v>1.0222729248152977</v>
      </c>
      <c r="E17" s="2">
        <f t="shared" si="1"/>
        <v>0.21047305843663056</v>
      </c>
      <c r="F17" s="2">
        <f t="shared" si="1"/>
        <v>0.57134749597361734</v>
      </c>
      <c r="G17" s="2">
        <f>((+G2-G12)*(G2-G12))/G12</f>
        <v>1.0765505680759927E-2</v>
      </c>
      <c r="K17" s="7" t="s">
        <v>4</v>
      </c>
    </row>
    <row r="18" spans="2:11" x14ac:dyDescent="0.2">
      <c r="B18" s="2">
        <f>((+B3-B13)*(B3-B13))/B13</f>
        <v>1.3566021303677983E-3</v>
      </c>
      <c r="C18" s="2">
        <f t="shared" si="1"/>
        <v>7.9587324981576571E-3</v>
      </c>
      <c r="D18" s="2">
        <f t="shared" si="1"/>
        <v>0.28890321788258411</v>
      </c>
      <c r="E18" s="2">
        <f t="shared" si="1"/>
        <v>5.9481516514700065E-2</v>
      </c>
      <c r="F18" s="2">
        <f t="shared" si="1"/>
        <v>0.16146777060123968</v>
      </c>
      <c r="G18" s="2">
        <f>((+G3-G13)*(G3-G13))/G13</f>
        <v>3.0424255184756319E-3</v>
      </c>
      <c r="K18" t="s">
        <v>0</v>
      </c>
    </row>
    <row r="20" spans="2:11" x14ac:dyDescent="0.2">
      <c r="I20" s="4">
        <f>SUM(B17:B18,C17:C18,D17:D18,E17:E18,F17:F18,G17:G18)</f>
        <v>2.3700312033527671</v>
      </c>
      <c r="K20" t="s">
        <v>9</v>
      </c>
    </row>
    <row r="21" spans="2:11" x14ac:dyDescent="0.2">
      <c r="I21" s="11">
        <f>CHITEST(B2:G3,B12:G13)</f>
        <v>0.79592854280791114</v>
      </c>
      <c r="K21" t="s">
        <v>38</v>
      </c>
    </row>
    <row r="22" spans="2:11" x14ac:dyDescent="0.2">
      <c r="I22">
        <v>5</v>
      </c>
      <c r="K22" t="s">
        <v>13</v>
      </c>
    </row>
    <row r="23" spans="2:11" x14ac:dyDescent="0.2">
      <c r="K23" t="s">
        <v>43</v>
      </c>
    </row>
    <row r="25" spans="2:11" x14ac:dyDescent="0.2">
      <c r="I25" s="3">
        <f>CHIINV(0.05,I22)</f>
        <v>11.070497693516353</v>
      </c>
      <c r="K25" t="s">
        <v>29</v>
      </c>
    </row>
    <row r="26" spans="2:11" x14ac:dyDescent="0.2">
      <c r="I26" s="3">
        <f>CHIINV(0.01,I22)</f>
        <v>15.086272469388991</v>
      </c>
      <c r="K26" t="s">
        <v>26</v>
      </c>
    </row>
    <row r="27" spans="2:11" x14ac:dyDescent="0.2">
      <c r="I27" s="3">
        <f>CHIINV(0.001,I22)</f>
        <v>20.51500565243288</v>
      </c>
      <c r="K27" t="s">
        <v>14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7"/>
  <sheetViews>
    <sheetView workbookViewId="0">
      <selection activeCell="H10" sqref="H10"/>
    </sheetView>
  </sheetViews>
  <sheetFormatPr baseColWidth="10" defaultColWidth="9.140625" defaultRowHeight="12.75" x14ac:dyDescent="0.2"/>
  <cols>
    <col min="1" max="9" width="9.140625" customWidth="1"/>
    <col min="10" max="10" width="9.7109375" customWidth="1"/>
  </cols>
  <sheetData>
    <row r="1" spans="1:12" x14ac:dyDescent="0.2">
      <c r="A1" s="9"/>
      <c r="B1" s="10" t="s">
        <v>1</v>
      </c>
      <c r="C1" s="10" t="s">
        <v>2</v>
      </c>
      <c r="D1" s="10" t="s">
        <v>3</v>
      </c>
      <c r="E1" s="10" t="s">
        <v>5</v>
      </c>
      <c r="F1" s="10" t="s">
        <v>11</v>
      </c>
      <c r="G1" s="10" t="s">
        <v>19</v>
      </c>
      <c r="H1" s="10" t="s">
        <v>20</v>
      </c>
      <c r="I1" s="10"/>
      <c r="J1" s="7" t="s">
        <v>44</v>
      </c>
    </row>
    <row r="2" spans="1:12" x14ac:dyDescent="0.2">
      <c r="A2" s="7" t="s">
        <v>40</v>
      </c>
      <c r="B2" s="13">
        <v>1233</v>
      </c>
      <c r="C2" s="13">
        <v>1361</v>
      </c>
      <c r="D2" s="13">
        <v>706</v>
      </c>
      <c r="E2" s="13">
        <v>597</v>
      </c>
      <c r="F2" s="13">
        <v>723</v>
      </c>
      <c r="G2" s="13">
        <v>465</v>
      </c>
      <c r="H2" s="13">
        <v>82</v>
      </c>
      <c r="J2">
        <f>SUM(B2:H2)</f>
        <v>5167</v>
      </c>
      <c r="L2" t="s">
        <v>7</v>
      </c>
    </row>
    <row r="3" spans="1:12" x14ac:dyDescent="0.2">
      <c r="A3" s="7" t="s">
        <v>41</v>
      </c>
      <c r="B3" s="13">
        <v>184</v>
      </c>
      <c r="C3" s="13">
        <v>225</v>
      </c>
      <c r="D3" s="13">
        <v>113</v>
      </c>
      <c r="E3" s="13">
        <v>109</v>
      </c>
      <c r="F3" s="13">
        <v>131</v>
      </c>
      <c r="G3" s="13">
        <v>57</v>
      </c>
      <c r="H3" s="13">
        <v>17</v>
      </c>
      <c r="J3">
        <f>SUM(B3:H3)</f>
        <v>836</v>
      </c>
      <c r="L3" t="s">
        <v>10</v>
      </c>
    </row>
    <row r="4" spans="1:12" x14ac:dyDescent="0.2">
      <c r="A4" s="7"/>
      <c r="L4" t="s">
        <v>16</v>
      </c>
    </row>
    <row r="5" spans="1:12" x14ac:dyDescent="0.2">
      <c r="A5" s="7" t="s">
        <v>44</v>
      </c>
      <c r="B5">
        <f t="shared" ref="B5:H5" si="0">SUM(B2:B3)</f>
        <v>1417</v>
      </c>
      <c r="C5">
        <f t="shared" si="0"/>
        <v>1586</v>
      </c>
      <c r="D5">
        <f t="shared" si="0"/>
        <v>819</v>
      </c>
      <c r="E5">
        <f t="shared" si="0"/>
        <v>706</v>
      </c>
      <c r="F5">
        <f t="shared" si="0"/>
        <v>854</v>
      </c>
      <c r="G5">
        <f t="shared" si="0"/>
        <v>522</v>
      </c>
      <c r="H5">
        <f t="shared" si="0"/>
        <v>99</v>
      </c>
      <c r="J5">
        <f>SUM(J2:J3)</f>
        <v>6003</v>
      </c>
    </row>
    <row r="12" spans="1:12" x14ac:dyDescent="0.2">
      <c r="B12" s="5">
        <f>(+B5*$J2)/$J5</f>
        <v>1219.6633349991671</v>
      </c>
      <c r="C12" s="5">
        <f>(+C5*$J2)/$J5</f>
        <v>1365.1277694486091</v>
      </c>
      <c r="D12" s="5">
        <f>(+D5*J2)/J5</f>
        <v>704.94302848575717</v>
      </c>
      <c r="E12" s="5">
        <f>(+E5*$J2)/$J5</f>
        <v>607.67982675329006</v>
      </c>
      <c r="F12" s="5">
        <f>(+F5*$J2)/$J5</f>
        <v>735.06879893386645</v>
      </c>
      <c r="G12" s="5">
        <f>(+G5*$J2)/$J5</f>
        <v>449.30434782608694</v>
      </c>
      <c r="H12" s="5">
        <f>(+H5*J2)/J5</f>
        <v>85.212893553223395</v>
      </c>
      <c r="L12" s="7" t="s">
        <v>12</v>
      </c>
    </row>
    <row r="13" spans="1:12" x14ac:dyDescent="0.2">
      <c r="B13" s="5">
        <f>(+B5*J3)/J5</f>
        <v>197.33666500083291</v>
      </c>
      <c r="C13" s="5">
        <f>(+C5*J3)/J5</f>
        <v>220.87223055139097</v>
      </c>
      <c r="D13" s="5">
        <f>(+D5*J3)/J5</f>
        <v>114.05697151424287</v>
      </c>
      <c r="E13" s="5">
        <f>(+E5*$J3)/$J5</f>
        <v>98.320173246709984</v>
      </c>
      <c r="F13" s="5">
        <f>(+F5*$J3)/$J5</f>
        <v>118.9312010661336</v>
      </c>
      <c r="G13" s="5">
        <f>(+G5*$J3)/$J5</f>
        <v>72.695652173913047</v>
      </c>
      <c r="H13" s="5">
        <f>(+H5*J3)/J5</f>
        <v>13.787106446776612</v>
      </c>
      <c r="L13" t="s">
        <v>15</v>
      </c>
    </row>
    <row r="17" spans="2:12" x14ac:dyDescent="0.2">
      <c r="B17" s="2">
        <f>((+B2-B12)*(B2-B12))/B12</f>
        <v>0.14583256562727034</v>
      </c>
      <c r="C17" s="2">
        <f t="shared" ref="C17:G18" si="1">((+C2-C12)*(+C2-C12))/C12</f>
        <v>1.248123509182795E-2</v>
      </c>
      <c r="D17" s="2">
        <f t="shared" si="1"/>
        <v>1.5847930070612187E-3</v>
      </c>
      <c r="E17" s="2">
        <f t="shared" si="1"/>
        <v>0.18769538572587235</v>
      </c>
      <c r="F17" s="2">
        <f t="shared" si="1"/>
        <v>0.19815275511265501</v>
      </c>
      <c r="G17" s="2">
        <f t="shared" si="1"/>
        <v>0.54829982918353215</v>
      </c>
      <c r="H17" s="2">
        <f>((+H2-H12)*(H2-H12))/H12</f>
        <v>0.12113994201941956</v>
      </c>
      <c r="L17" s="7" t="s">
        <v>4</v>
      </c>
    </row>
    <row r="18" spans="2:12" x14ac:dyDescent="0.2">
      <c r="B18" s="2">
        <f>((+B3-B13)*(B3-B13))/B13</f>
        <v>0.90133596482787792</v>
      </c>
      <c r="C18" s="2">
        <f t="shared" si="1"/>
        <v>7.7141796315158329E-2</v>
      </c>
      <c r="D18" s="2">
        <f t="shared" si="1"/>
        <v>9.7950065400549992E-3</v>
      </c>
      <c r="E18" s="2">
        <f t="shared" si="1"/>
        <v>1.1600742321119315</v>
      </c>
      <c r="F18" s="2">
        <f t="shared" si="1"/>
        <v>1.2247072795060781</v>
      </c>
      <c r="G18" s="2">
        <f t="shared" si="1"/>
        <v>3.3888339920948627</v>
      </c>
      <c r="H18" s="2">
        <f>((+H3-H13)*(H3-H13))/H13</f>
        <v>0.74872019188317973</v>
      </c>
      <c r="L18" t="s">
        <v>0</v>
      </c>
    </row>
    <row r="20" spans="2:12" x14ac:dyDescent="0.2">
      <c r="J20" s="4">
        <f>SUM(B17:B18,C17:C18,D17:D18,E17:E18,F17:F18,G17:G18,H17:H18)</f>
        <v>8.7257949690467811</v>
      </c>
      <c r="L20" t="s">
        <v>9</v>
      </c>
    </row>
    <row r="21" spans="2:12" x14ac:dyDescent="0.2">
      <c r="J21" s="11">
        <f>CHITEST(B2:H3,B12:H13)</f>
        <v>0.18959653567198856</v>
      </c>
      <c r="L21" t="s">
        <v>38</v>
      </c>
    </row>
    <row r="22" spans="2:12" x14ac:dyDescent="0.2">
      <c r="J22">
        <v>6</v>
      </c>
      <c r="L22" t="s">
        <v>13</v>
      </c>
    </row>
    <row r="23" spans="2:12" x14ac:dyDescent="0.2">
      <c r="L23" t="s">
        <v>43</v>
      </c>
    </row>
    <row r="25" spans="2:12" x14ac:dyDescent="0.2">
      <c r="J25" s="3">
        <f>CHIINV(0.05,J22)</f>
        <v>12.591587243743978</v>
      </c>
      <c r="L25" t="s">
        <v>29</v>
      </c>
    </row>
    <row r="26" spans="2:12" x14ac:dyDescent="0.2">
      <c r="J26" s="3">
        <f>CHIINV(0.01,J22)</f>
        <v>16.811893829770931</v>
      </c>
      <c r="L26" t="s">
        <v>26</v>
      </c>
    </row>
    <row r="27" spans="2:12" x14ac:dyDescent="0.2">
      <c r="J27" s="3">
        <f>CHIINV(0.001,J22)</f>
        <v>22.457744484825326</v>
      </c>
      <c r="L27" t="s">
        <v>14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6"/>
  <sheetViews>
    <sheetView workbookViewId="0">
      <selection activeCell="F12" sqref="F12"/>
    </sheetView>
  </sheetViews>
  <sheetFormatPr baseColWidth="10" defaultColWidth="9.140625" defaultRowHeight="12.75" x14ac:dyDescent="0.2"/>
  <cols>
    <col min="1" max="7" width="9.140625" customWidth="1"/>
    <col min="8" max="8" width="47.42578125" customWidth="1"/>
  </cols>
  <sheetData>
    <row r="1" spans="1:8" x14ac:dyDescent="0.2">
      <c r="B1" s="7" t="s">
        <v>1</v>
      </c>
      <c r="C1" s="7" t="s">
        <v>2</v>
      </c>
      <c r="D1" s="7" t="s">
        <v>3</v>
      </c>
      <c r="F1" s="7" t="s">
        <v>44</v>
      </c>
    </row>
    <row r="2" spans="1:8" x14ac:dyDescent="0.2">
      <c r="A2" s="7" t="s">
        <v>40</v>
      </c>
      <c r="B2" s="13">
        <v>151</v>
      </c>
      <c r="C2" s="13">
        <v>504</v>
      </c>
      <c r="D2" s="13">
        <v>109</v>
      </c>
      <c r="F2">
        <f>SUM(B2:D2)</f>
        <v>764</v>
      </c>
      <c r="H2" t="s">
        <v>7</v>
      </c>
    </row>
    <row r="3" spans="1:8" x14ac:dyDescent="0.2">
      <c r="A3" s="7" t="s">
        <v>41</v>
      </c>
      <c r="B3" s="13">
        <v>205</v>
      </c>
      <c r="C3" s="13">
        <v>745</v>
      </c>
      <c r="D3" s="13">
        <v>169</v>
      </c>
      <c r="F3">
        <f>SUM(B3:D3)</f>
        <v>1119</v>
      </c>
      <c r="H3" t="s">
        <v>10</v>
      </c>
    </row>
    <row r="4" spans="1:8" x14ac:dyDescent="0.2">
      <c r="A4" s="7" t="s">
        <v>42</v>
      </c>
      <c r="B4" s="13">
        <v>116</v>
      </c>
      <c r="C4" s="13">
        <v>379</v>
      </c>
      <c r="D4" s="13">
        <v>92</v>
      </c>
      <c r="F4">
        <f>SUM(B4:D4)</f>
        <v>587</v>
      </c>
      <c r="H4" t="s">
        <v>16</v>
      </c>
    </row>
    <row r="6" spans="1:8" x14ac:dyDescent="0.2">
      <c r="A6" s="7" t="s">
        <v>44</v>
      </c>
      <c r="B6">
        <f>SUM(B2:B4)</f>
        <v>472</v>
      </c>
      <c r="C6">
        <f>SUM(C2:C4)</f>
        <v>1628</v>
      </c>
      <c r="D6">
        <f>SUM(D2:D4)</f>
        <v>370</v>
      </c>
      <c r="F6">
        <f>SUM(F2:F4)</f>
        <v>2470</v>
      </c>
    </row>
    <row r="13" spans="1:8" x14ac:dyDescent="0.2">
      <c r="B13" s="1">
        <f>(+B6*F2)/F6</f>
        <v>145.99514170040487</v>
      </c>
      <c r="C13" s="1">
        <f>(+C6*F2)/F6</f>
        <v>503.55951417004047</v>
      </c>
      <c r="D13" s="1">
        <f>(+D6*F2)/F6</f>
        <v>114.44534412955466</v>
      </c>
      <c r="H13" s="7" t="s">
        <v>12</v>
      </c>
    </row>
    <row r="14" spans="1:8" x14ac:dyDescent="0.2">
      <c r="B14" s="1">
        <f>(+B$6*F3)/F$6</f>
        <v>213.83319838056681</v>
      </c>
      <c r="C14" s="1">
        <f>(+C$6*F3)/F$6</f>
        <v>737.54331983805673</v>
      </c>
      <c r="D14" s="1">
        <f>(+D$6*F3)/F$6</f>
        <v>167.62348178137651</v>
      </c>
      <c r="H14" t="s">
        <v>15</v>
      </c>
    </row>
    <row r="15" spans="1:8" x14ac:dyDescent="0.2">
      <c r="B15" s="1">
        <f>(+B$6*F4)/F$6</f>
        <v>112.17165991902834</v>
      </c>
      <c r="C15" s="1">
        <f>(+C$6*F4)/F$6</f>
        <v>386.89716599190285</v>
      </c>
      <c r="D15" s="1">
        <f>(+D$6*F4)/F$6</f>
        <v>87.931174089068833</v>
      </c>
    </row>
    <row r="18" spans="2:8" x14ac:dyDescent="0.2">
      <c r="B18" s="3">
        <f t="shared" ref="B18:D20" si="0">((+B2-B13)*(+B2-B13))/B13</f>
        <v>0.1715715078411871</v>
      </c>
      <c r="C18" s="3">
        <f t="shared" si="0"/>
        <v>3.853124823089235E-4</v>
      </c>
      <c r="D18" s="3">
        <f t="shared" si="0"/>
        <v>0.25909112262102063</v>
      </c>
      <c r="H18" s="7" t="s">
        <v>4</v>
      </c>
    </row>
    <row r="19" spans="2:8" x14ac:dyDescent="0.2">
      <c r="B19" s="3">
        <f t="shared" si="0"/>
        <v>0.36488905474623029</v>
      </c>
      <c r="C19" s="3">
        <f t="shared" si="0"/>
        <v>7.5388221331496696E-2</v>
      </c>
      <c r="D19" s="3">
        <f t="shared" si="0"/>
        <v>1.1303919868898102E-2</v>
      </c>
      <c r="H19" t="s">
        <v>0</v>
      </c>
    </row>
    <row r="20" spans="2:8" x14ac:dyDescent="0.2">
      <c r="B20" s="3">
        <f t="shared" si="0"/>
        <v>0.13065856194116868</v>
      </c>
      <c r="C20" s="3">
        <f t="shared" si="0"/>
        <v>0.16119329937136881</v>
      </c>
      <c r="D20" s="3">
        <f t="shared" si="0"/>
        <v>0.18827616559168542</v>
      </c>
    </row>
    <row r="22" spans="2:8" x14ac:dyDescent="0.2">
      <c r="F22" s="4">
        <f>SUM(B18:B20,C18:C20,D18:D20)</f>
        <v>1.3627571657953645</v>
      </c>
      <c r="H22" t="s">
        <v>9</v>
      </c>
    </row>
    <row r="23" spans="2:8" x14ac:dyDescent="0.2">
      <c r="F23" s="11">
        <f>CHITEST(B2:D4,B13:D15)</f>
        <v>0.85064147222015785</v>
      </c>
      <c r="H23" t="s">
        <v>38</v>
      </c>
    </row>
    <row r="24" spans="2:8" x14ac:dyDescent="0.2">
      <c r="F24" s="6">
        <v>4</v>
      </c>
      <c r="H24" t="s">
        <v>13</v>
      </c>
    </row>
    <row r="25" spans="2:8" x14ac:dyDescent="0.2">
      <c r="F25" s="3"/>
      <c r="H25" t="s">
        <v>43</v>
      </c>
    </row>
    <row r="26" spans="2:8" x14ac:dyDescent="0.2">
      <c r="F26" s="3"/>
    </row>
    <row r="27" spans="2:8" x14ac:dyDescent="0.2">
      <c r="F27" s="3">
        <f>CHIINV(0.05,F24)</f>
        <v>9.4877290367811575</v>
      </c>
      <c r="H27" t="s">
        <v>28</v>
      </c>
    </row>
    <row r="28" spans="2:8" x14ac:dyDescent="0.2">
      <c r="F28" s="3">
        <f>CHIINV(0.01,F24)</f>
        <v>13.276704135987623</v>
      </c>
      <c r="H28" t="s">
        <v>25</v>
      </c>
    </row>
    <row r="29" spans="2:8" x14ac:dyDescent="0.2">
      <c r="F29" s="3">
        <f>CHIINV(0.001,F24)</f>
        <v>18.466826952903173</v>
      </c>
      <c r="H29" t="s">
        <v>23</v>
      </c>
    </row>
    <row r="33" spans="6:6" x14ac:dyDescent="0.2">
      <c r="F33" s="8"/>
    </row>
    <row r="34" spans="6:6" x14ac:dyDescent="0.2">
      <c r="F34" s="8"/>
    </row>
    <row r="35" spans="6:6" x14ac:dyDescent="0.2">
      <c r="F35" s="8"/>
    </row>
    <row r="36" spans="6:6" x14ac:dyDescent="0.2">
      <c r="F36" s="4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9"/>
  <sheetViews>
    <sheetView workbookViewId="0">
      <selection activeCell="F10" sqref="F10"/>
    </sheetView>
  </sheetViews>
  <sheetFormatPr baseColWidth="10" defaultColWidth="9.140625" defaultRowHeight="12.75" x14ac:dyDescent="0.2"/>
  <cols>
    <col min="1" max="1" width="8.5703125" customWidth="1"/>
    <col min="2" max="8" width="9.140625" customWidth="1"/>
    <col min="9" max="9" width="47.42578125" customWidth="1"/>
  </cols>
  <sheetData>
    <row r="1" spans="1:9" x14ac:dyDescent="0.2">
      <c r="B1" s="7" t="s">
        <v>1</v>
      </c>
      <c r="C1" s="7" t="s">
        <v>2</v>
      </c>
      <c r="D1" s="7" t="s">
        <v>3</v>
      </c>
      <c r="E1" s="7" t="s">
        <v>5</v>
      </c>
      <c r="F1" s="7"/>
      <c r="G1" s="7" t="s">
        <v>44</v>
      </c>
    </row>
    <row r="2" spans="1:9" x14ac:dyDescent="0.2">
      <c r="A2" s="7" t="s">
        <v>40</v>
      </c>
      <c r="B2" s="13">
        <v>35</v>
      </c>
      <c r="C2" s="13">
        <v>177</v>
      </c>
      <c r="D2" s="13">
        <v>138</v>
      </c>
      <c r="E2" s="13">
        <v>25</v>
      </c>
      <c r="G2">
        <f>SUM(B2:E2)</f>
        <v>375</v>
      </c>
      <c r="I2" t="s">
        <v>7</v>
      </c>
    </row>
    <row r="3" spans="1:9" x14ac:dyDescent="0.2">
      <c r="A3" s="7" t="s">
        <v>41</v>
      </c>
      <c r="B3" s="13">
        <v>15</v>
      </c>
      <c r="C3" s="13">
        <v>54</v>
      </c>
      <c r="D3" s="13">
        <v>59</v>
      </c>
      <c r="E3" s="13">
        <v>5</v>
      </c>
      <c r="G3">
        <f>SUM(B3:E3)</f>
        <v>133</v>
      </c>
      <c r="I3" t="s">
        <v>10</v>
      </c>
    </row>
    <row r="4" spans="1:9" x14ac:dyDescent="0.2">
      <c r="A4" s="7" t="s">
        <v>42</v>
      </c>
      <c r="B4" s="13">
        <v>15</v>
      </c>
      <c r="C4" s="13">
        <v>55</v>
      </c>
      <c r="D4" s="13">
        <v>60</v>
      </c>
      <c r="E4" s="13">
        <v>6</v>
      </c>
      <c r="G4">
        <f>SUM(B4:E4)</f>
        <v>136</v>
      </c>
      <c r="I4" t="s">
        <v>16</v>
      </c>
    </row>
    <row r="5" spans="1:9" x14ac:dyDescent="0.2">
      <c r="A5" s="7"/>
    </row>
    <row r="6" spans="1:9" x14ac:dyDescent="0.2">
      <c r="A6" s="7" t="s">
        <v>44</v>
      </c>
      <c r="B6">
        <f>SUM(B2:B4)</f>
        <v>65</v>
      </c>
      <c r="C6">
        <f>SUM(C2:C4)</f>
        <v>286</v>
      </c>
      <c r="D6">
        <f>SUM(D2:D4)</f>
        <v>257</v>
      </c>
      <c r="E6">
        <f>SUM(E2:E4)</f>
        <v>36</v>
      </c>
      <c r="G6">
        <f>SUM(G2:G4)</f>
        <v>644</v>
      </c>
    </row>
    <row r="13" spans="1:9" x14ac:dyDescent="0.2">
      <c r="B13" s="1">
        <f>(+B6*G2)/G6</f>
        <v>37.849378881987576</v>
      </c>
      <c r="C13" s="1">
        <f>(+C6*G2)/G6</f>
        <v>166.53726708074535</v>
      </c>
      <c r="D13" s="1">
        <f>(+D6*G2)/G6</f>
        <v>149.65062111801242</v>
      </c>
      <c r="E13" s="1">
        <f>(+E6*G2)/G6</f>
        <v>20.962732919254659</v>
      </c>
      <c r="I13" s="7" t="s">
        <v>12</v>
      </c>
    </row>
    <row r="14" spans="1:9" x14ac:dyDescent="0.2">
      <c r="B14" s="1">
        <f>(+B$6*G3)/G$6</f>
        <v>13.423913043478262</v>
      </c>
      <c r="C14" s="1">
        <f>(+C$6*G3)/G$6</f>
        <v>59.065217391304351</v>
      </c>
      <c r="D14" s="1">
        <f>(+D$6*G3)/G$6</f>
        <v>53.076086956521742</v>
      </c>
      <c r="E14" s="1">
        <f>(+E$6*G3)/G$6</f>
        <v>7.4347826086956523</v>
      </c>
      <c r="I14" t="s">
        <v>15</v>
      </c>
    </row>
    <row r="15" spans="1:9" x14ac:dyDescent="0.2">
      <c r="B15" s="1">
        <f>(+B$6*G4)/G$6</f>
        <v>13.726708074534162</v>
      </c>
      <c r="C15" s="1">
        <f>(+C$6*G4)/G$6</f>
        <v>60.397515527950311</v>
      </c>
      <c r="D15" s="1">
        <f>(+D$6*G4)/G$6</f>
        <v>54.273291925465841</v>
      </c>
      <c r="E15" s="1">
        <f>(+E$6*G4)/G$6</f>
        <v>7.6024844720496896</v>
      </c>
    </row>
    <row r="18" spans="2:9" x14ac:dyDescent="0.2">
      <c r="B18" s="3">
        <f t="shared" ref="B18:D20" si="0">((+B2-B13)*(+B2-B13))/B13</f>
        <v>0.21450708711578256</v>
      </c>
      <c r="C18" s="3">
        <f t="shared" si="0"/>
        <v>0.65732302480128435</v>
      </c>
      <c r="D18" s="3">
        <f t="shared" si="0"/>
        <v>0.907025787273123</v>
      </c>
      <c r="E18" s="3">
        <f>((+E2-E13)*(E2-E13))/E13</f>
        <v>0.77754773406947308</v>
      </c>
      <c r="I18" s="7" t="s">
        <v>4</v>
      </c>
    </row>
    <row r="19" spans="2:9" x14ac:dyDescent="0.2">
      <c r="B19" s="3">
        <f t="shared" si="0"/>
        <v>0.18504664671712709</v>
      </c>
      <c r="C19" s="3">
        <f t="shared" si="0"/>
        <v>0.4343745499351912</v>
      </c>
      <c r="D19" s="3">
        <f t="shared" si="0"/>
        <v>0.6611780890222505</v>
      </c>
      <c r="E19" s="3">
        <f>((+E3-E14)*(E3-E14))/E14</f>
        <v>0.79735570811085688</v>
      </c>
      <c r="I19" t="s">
        <v>0</v>
      </c>
    </row>
    <row r="20" spans="2:9" x14ac:dyDescent="0.2">
      <c r="B20" s="3">
        <f t="shared" si="0"/>
        <v>0.11811078946628803</v>
      </c>
      <c r="C20" s="3">
        <f t="shared" si="0"/>
        <v>0.48235715690958669</v>
      </c>
      <c r="D20" s="3">
        <f t="shared" si="0"/>
        <v>0.60426011040518324</v>
      </c>
      <c r="E20" s="3">
        <f>((+E4-E15)*(E4-E15))/E15</f>
        <v>0.33777858969674829</v>
      </c>
    </row>
    <row r="22" spans="2:9" x14ac:dyDescent="0.2">
      <c r="G22" s="4">
        <f>SUM(B18:B20,C18:C20,D18:D20,E18:E20)</f>
        <v>6.1768652735228953</v>
      </c>
      <c r="I22" t="s">
        <v>9</v>
      </c>
    </row>
    <row r="23" spans="2:9" x14ac:dyDescent="0.2">
      <c r="G23" s="11">
        <f>CHITEST(B2:E4,B13:E15)</f>
        <v>0.40367216918161475</v>
      </c>
      <c r="I23" t="s">
        <v>38</v>
      </c>
    </row>
    <row r="24" spans="2:9" x14ac:dyDescent="0.2">
      <c r="G24" s="6">
        <v>6</v>
      </c>
      <c r="I24" t="s">
        <v>13</v>
      </c>
    </row>
    <row r="25" spans="2:9" x14ac:dyDescent="0.2">
      <c r="G25" s="3"/>
      <c r="I25" t="s">
        <v>43</v>
      </c>
    </row>
    <row r="26" spans="2:9" x14ac:dyDescent="0.2">
      <c r="G26" s="3"/>
    </row>
    <row r="27" spans="2:9" x14ac:dyDescent="0.2">
      <c r="G27" s="3">
        <f>CHIINV(0.05,G24)</f>
        <v>12.591587243743978</v>
      </c>
      <c r="I27" t="s">
        <v>36</v>
      </c>
    </row>
    <row r="28" spans="2:9" x14ac:dyDescent="0.2">
      <c r="G28" s="3">
        <f>CHIINV(0.01,G24)</f>
        <v>16.811893829770931</v>
      </c>
      <c r="I28" t="s">
        <v>27</v>
      </c>
    </row>
    <row r="29" spans="2:9" x14ac:dyDescent="0.2">
      <c r="G29" s="3">
        <f>CHIINV(0.001,G24)</f>
        <v>22.457744484825326</v>
      </c>
      <c r="I29" t="s">
        <v>24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9"/>
  <sheetViews>
    <sheetView workbookViewId="0">
      <selection activeCell="G8" sqref="G8"/>
    </sheetView>
  </sheetViews>
  <sheetFormatPr baseColWidth="10" defaultColWidth="9.140625" defaultRowHeight="12.75" x14ac:dyDescent="0.2"/>
  <cols>
    <col min="1" max="1" width="8.85546875" customWidth="1"/>
    <col min="2" max="9" width="9.140625" customWidth="1"/>
    <col min="10" max="10" width="47.42578125" customWidth="1"/>
  </cols>
  <sheetData>
    <row r="1" spans="1:10" x14ac:dyDescent="0.2">
      <c r="B1" s="7" t="s">
        <v>1</v>
      </c>
      <c r="C1" s="7" t="s">
        <v>2</v>
      </c>
      <c r="D1" s="7" t="s">
        <v>3</v>
      </c>
      <c r="E1" s="7" t="s">
        <v>5</v>
      </c>
      <c r="F1" s="7" t="s">
        <v>11</v>
      </c>
      <c r="G1" s="7"/>
      <c r="H1" s="7" t="s">
        <v>44</v>
      </c>
    </row>
    <row r="2" spans="1:10" x14ac:dyDescent="0.2">
      <c r="A2" s="7" t="s">
        <v>40</v>
      </c>
      <c r="B2" s="13">
        <v>48</v>
      </c>
      <c r="C2" s="13">
        <v>103</v>
      </c>
      <c r="D2" s="13">
        <v>177</v>
      </c>
      <c r="E2" s="13">
        <v>138</v>
      </c>
      <c r="F2" s="13">
        <v>25</v>
      </c>
      <c r="H2">
        <f>SUM(B2:F2)</f>
        <v>491</v>
      </c>
      <c r="J2" t="s">
        <v>7</v>
      </c>
    </row>
    <row r="3" spans="1:10" x14ac:dyDescent="0.2">
      <c r="A3" s="7" t="s">
        <v>41</v>
      </c>
      <c r="B3" s="13">
        <v>12</v>
      </c>
      <c r="C3" s="13">
        <v>32</v>
      </c>
      <c r="D3" s="13">
        <v>54</v>
      </c>
      <c r="E3" s="13">
        <v>59</v>
      </c>
      <c r="F3" s="13">
        <v>7</v>
      </c>
      <c r="H3">
        <f>SUM(B3:F3)</f>
        <v>164</v>
      </c>
      <c r="J3" t="s">
        <v>10</v>
      </c>
    </row>
    <row r="4" spans="1:10" x14ac:dyDescent="0.2">
      <c r="A4" s="7" t="s">
        <v>42</v>
      </c>
      <c r="B4" s="13">
        <v>12</v>
      </c>
      <c r="C4" s="13">
        <v>31</v>
      </c>
      <c r="D4" s="13">
        <v>55</v>
      </c>
      <c r="E4" s="13">
        <v>58</v>
      </c>
      <c r="F4" s="13">
        <v>6</v>
      </c>
      <c r="H4">
        <f>SUM(B4:F4)</f>
        <v>162</v>
      </c>
      <c r="J4" t="s">
        <v>22</v>
      </c>
    </row>
    <row r="5" spans="1:10" x14ac:dyDescent="0.2">
      <c r="A5" s="7"/>
    </row>
    <row r="6" spans="1:10" x14ac:dyDescent="0.2">
      <c r="A6" s="7" t="s">
        <v>44</v>
      </c>
      <c r="B6">
        <f>SUM(B2:B4)</f>
        <v>72</v>
      </c>
      <c r="C6">
        <f>SUM(C2:C4)</f>
        <v>166</v>
      </c>
      <c r="D6">
        <f>SUM(D2:D4)</f>
        <v>286</v>
      </c>
      <c r="E6">
        <f>SUM(E2:E4)</f>
        <v>255</v>
      </c>
      <c r="F6">
        <f>SUM(F2:F4)</f>
        <v>38</v>
      </c>
      <c r="H6">
        <f>SUM(H2:H4)</f>
        <v>817</v>
      </c>
    </row>
    <row r="13" spans="1:10" x14ac:dyDescent="0.2">
      <c r="B13" s="1">
        <f>(+B6*H2)/H6</f>
        <v>43.270501835985314</v>
      </c>
      <c r="C13" s="1">
        <f>(+C6*$H2)/$H6</f>
        <v>99.762545899632798</v>
      </c>
      <c r="D13" s="1">
        <f>(+D6*H2)/H6</f>
        <v>171.88004895960833</v>
      </c>
      <c r="E13" s="1">
        <f>(+E6*H2)/H6</f>
        <v>153.24969400244797</v>
      </c>
      <c r="F13" s="1">
        <f>(+F6*H2)/H6</f>
        <v>22.837209302325583</v>
      </c>
      <c r="J13" s="7" t="s">
        <v>12</v>
      </c>
    </row>
    <row r="14" spans="1:10" x14ac:dyDescent="0.2">
      <c r="B14" s="1">
        <f>(+B$6*H3)/H$6</f>
        <v>14.452876376988984</v>
      </c>
      <c r="C14" s="1">
        <f>(+C$6*H3)/H$6</f>
        <v>33.321909424724602</v>
      </c>
      <c r="D14" s="1">
        <f>(+D$6*H3)/H$6</f>
        <v>57.410036719706241</v>
      </c>
      <c r="E14" s="1">
        <f>(+E$6*H3)/H$6</f>
        <v>51.187270501835982</v>
      </c>
      <c r="F14" s="1">
        <f>(+F$6*H3)/H$6</f>
        <v>7.6279069767441863</v>
      </c>
      <c r="J14" t="s">
        <v>15</v>
      </c>
    </row>
    <row r="15" spans="1:10" x14ac:dyDescent="0.2">
      <c r="B15" s="1">
        <f>(+B$6*H4)/H$6</f>
        <v>14.276621787025704</v>
      </c>
      <c r="C15" s="1">
        <f>(+C$6*H4)/H$6</f>
        <v>32.915544675642593</v>
      </c>
      <c r="D15" s="1">
        <f>(+D$6*H4)/H$6</f>
        <v>56.709914320685435</v>
      </c>
      <c r="E15" s="1">
        <f>(+E$6*H4)/H$6</f>
        <v>50.563035495716036</v>
      </c>
      <c r="F15" s="1">
        <f>(+F$6*H4)/H$6</f>
        <v>7.5348837209302326</v>
      </c>
    </row>
    <row r="18" spans="2:10" x14ac:dyDescent="0.2">
      <c r="B18" s="3">
        <f>((+B2-B13)*(B2-B13))/B13</f>
        <v>0.51693768119916095</v>
      </c>
      <c r="C18" s="3">
        <f>((+C2-C13)*(+C2-C13))/C13</f>
        <v>0.10506056113011635</v>
      </c>
      <c r="D18" s="3">
        <f>((+D2-D13)*(+D2-D13))/D13</f>
        <v>0.15251274836539044</v>
      </c>
      <c r="E18" s="3">
        <f>((+E2-E13)*(+E2-E13))/E13</f>
        <v>1.5174788353220645</v>
      </c>
      <c r="F18" s="3">
        <f>((+F2-F13)*(F2-F13))/F13</f>
        <v>0.20482641026855461</v>
      </c>
      <c r="J18" s="7" t="s">
        <v>4</v>
      </c>
    </row>
    <row r="19" spans="2:10" x14ac:dyDescent="0.2">
      <c r="B19" s="3">
        <f>((+B3-B14)*(B3-B14))/B14</f>
        <v>0.41629101113532546</v>
      </c>
      <c r="C19" s="3">
        <f>((+C3-C14)*(C3-C14))/C14</f>
        <v>5.2441308356691516E-2</v>
      </c>
      <c r="D19" s="3">
        <f>((+D3-D14)*(+D3-D14))/D14</f>
        <v>0.20254908538933961</v>
      </c>
      <c r="E19" s="3">
        <f>((+E3-E14)*(+E3-E14))/E14</f>
        <v>1.1924594066662111</v>
      </c>
      <c r="F19" s="3">
        <f>((+F3-F14)*(F3-F14))/F14</f>
        <v>5.168746454906413E-2</v>
      </c>
      <c r="J19" t="s">
        <v>0</v>
      </c>
    </row>
    <row r="20" spans="2:10" x14ac:dyDescent="0.2">
      <c r="B20" s="3">
        <f>((+B4-B15)*(B4-B15))/B15</f>
        <v>0.36304154011212353</v>
      </c>
      <c r="C20" s="3">
        <f>((+C4-C15)*(C4-C15))/C15</f>
        <v>0.11147655129334581</v>
      </c>
      <c r="D20" s="3">
        <f>((+D4-D15)*(+D4-D15))/D15</f>
        <v>5.1557245661692862E-2</v>
      </c>
      <c r="E20" s="3">
        <f>((+E4-E15)*(+E4-E15))/E15</f>
        <v>1.0938512788193984</v>
      </c>
      <c r="F20" s="3">
        <f>((+F4-F15)*(F4-F15))/F15</f>
        <v>0.31266149870801035</v>
      </c>
    </row>
    <row r="22" spans="2:10" x14ac:dyDescent="0.2">
      <c r="H22" s="4">
        <f>SUM(B18:B20,B18:C20,D18:D20,E18:E20,F18:F20)</f>
        <v>7.6411028594230999</v>
      </c>
      <c r="J22" t="s">
        <v>9</v>
      </c>
    </row>
    <row r="23" spans="2:10" x14ac:dyDescent="0.2">
      <c r="H23" s="11">
        <f>CHITEST(B2:F4,B13:F15)</f>
        <v>0.60866536064830989</v>
      </c>
      <c r="J23" t="s">
        <v>38</v>
      </c>
    </row>
    <row r="24" spans="2:10" x14ac:dyDescent="0.2">
      <c r="H24">
        <v>8</v>
      </c>
      <c r="J24" t="s">
        <v>13</v>
      </c>
    </row>
    <row r="25" spans="2:10" x14ac:dyDescent="0.2">
      <c r="J25" t="s">
        <v>43</v>
      </c>
    </row>
    <row r="27" spans="2:10" x14ac:dyDescent="0.2">
      <c r="H27" s="3">
        <f>CHIINV(0.05,H24)</f>
        <v>15.507313055865453</v>
      </c>
      <c r="J27" t="s">
        <v>37</v>
      </c>
    </row>
    <row r="28" spans="2:10" x14ac:dyDescent="0.2">
      <c r="H28" s="3">
        <f>CHIINV(0.01,H24)</f>
        <v>20.090235029663233</v>
      </c>
      <c r="J28" t="s">
        <v>6</v>
      </c>
    </row>
    <row r="29" spans="2:10" x14ac:dyDescent="0.2">
      <c r="H29" s="3">
        <f>CHIINV(0.001,H24)</f>
        <v>26.124481558376143</v>
      </c>
      <c r="J29" t="s">
        <v>21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2x2</vt:lpstr>
      <vt:lpstr>2x3</vt:lpstr>
      <vt:lpstr>2x4</vt:lpstr>
      <vt:lpstr>2x5</vt:lpstr>
      <vt:lpstr>2x6</vt:lpstr>
      <vt:lpstr>2x7</vt:lpstr>
      <vt:lpstr>3x3</vt:lpstr>
      <vt:lpstr>3x4</vt:lpstr>
      <vt:lpstr>3x5</vt:lpstr>
      <vt:lpstr>3x6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 Siegmund</cp:lastModifiedBy>
  <dcterms:created xsi:type="dcterms:W3CDTF">2019-03-31T13:07:21Z</dcterms:created>
  <dcterms:modified xsi:type="dcterms:W3CDTF">2020-01-26T12:50:29Z</dcterms:modified>
</cp:coreProperties>
</file>